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420" windowWidth="9720" windowHeight="7320" tabRatio="852" activeTab="1"/>
  </bookViews>
  <sheets>
    <sheet name="очки" sheetId="1" r:id="rId1"/>
    <sheet name="лично-ком" sheetId="2" r:id="rId2"/>
    <sheet name="Вывод" sheetId="3" state="hidden" r:id="rId3"/>
  </sheets>
  <definedNames>
    <definedName name="ochki">'очки'!$A:$E</definedName>
  </definedNames>
  <calcPr fullCalcOnLoad="1"/>
</workbook>
</file>

<file path=xl/comments2.xml><?xml version="1.0" encoding="utf-8"?>
<comments xmlns="http://schemas.openxmlformats.org/spreadsheetml/2006/main">
  <authors>
    <author>vokatto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3.xml><?xml version="1.0" encoding="utf-8"?>
<comments xmlns="http://schemas.openxmlformats.org/spreadsheetml/2006/main">
  <authors>
    <author>vokatto</author>
  </authors>
  <commentList>
    <comment ref="T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X5" authorId="0">
      <text>
        <r>
          <rPr>
            <b/>
            <sz val="11"/>
            <color indexed="10"/>
            <rFont val="Tahoma"/>
            <family val="2"/>
          </rPr>
          <t>сюда писать "сход", если участник сошел</t>
        </r>
      </text>
    </comment>
    <comment ref="AE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<sst xmlns="http://schemas.openxmlformats.org/spreadsheetml/2006/main" count="359" uniqueCount="173">
  <si>
    <t>Команда</t>
  </si>
  <si>
    <t>ранг</t>
  </si>
  <si>
    <t>Результат</t>
  </si>
  <si>
    <t>Место</t>
  </si>
  <si>
    <t>% от результата победителя</t>
  </si>
  <si>
    <t>№ п/п</t>
  </si>
  <si>
    <t>№ команды</t>
  </si>
  <si>
    <t>кол-во снятий</t>
  </si>
  <si>
    <t>Ранг дистанции</t>
  </si>
  <si>
    <t>Выполненный разряд</t>
  </si>
  <si>
    <t>кв:</t>
  </si>
  <si>
    <t>Служебное</t>
  </si>
  <si>
    <t>Регион</t>
  </si>
  <si>
    <t>Время на дистанции</t>
  </si>
  <si>
    <t>Универсиада</t>
  </si>
  <si>
    <t>Представитель</t>
  </si>
  <si>
    <t>Главный судья____________________________ /А.В. Дегтярев, сРк, г. Москва/</t>
  </si>
  <si>
    <t>лички</t>
  </si>
  <si>
    <t>Примечание</t>
  </si>
  <si>
    <t>Номер участника</t>
  </si>
  <si>
    <t>Участник</t>
  </si>
  <si>
    <t>Год</t>
  </si>
  <si>
    <t>Разряд</t>
  </si>
  <si>
    <t>Пол</t>
  </si>
  <si>
    <t>Номер чипа</t>
  </si>
  <si>
    <t>Анжеро-Судженск</t>
  </si>
  <si>
    <t>Кемеровская область</t>
  </si>
  <si>
    <t>Аглушевич С.Г.</t>
  </si>
  <si>
    <t>101.6</t>
  </si>
  <si>
    <t>Сорокин Евгений</t>
  </si>
  <si>
    <t>КМС</t>
  </si>
  <si>
    <t>м</t>
  </si>
  <si>
    <t>101.5</t>
  </si>
  <si>
    <t>Савельева Светлана</t>
  </si>
  <si>
    <t>МС</t>
  </si>
  <si>
    <t>ж</t>
  </si>
  <si>
    <t>да</t>
  </si>
  <si>
    <t>МАИ</t>
  </si>
  <si>
    <t>Москва</t>
  </si>
  <si>
    <t>102.3</t>
  </si>
  <si>
    <t>101.1</t>
  </si>
  <si>
    <t>Аглушевич Андрей</t>
  </si>
  <si>
    <t>101.3</t>
  </si>
  <si>
    <t>Немов Антон</t>
  </si>
  <si>
    <t>102.1</t>
  </si>
  <si>
    <t>Кололеев Дмитрий</t>
  </si>
  <si>
    <t>102.2</t>
  </si>
  <si>
    <t>Абрамов Алексей</t>
  </si>
  <si>
    <t>I</t>
  </si>
  <si>
    <t>102.4</t>
  </si>
  <si>
    <t>Лапкин Дмитрий</t>
  </si>
  <si>
    <t>102.5</t>
  </si>
  <si>
    <t>102.6</t>
  </si>
  <si>
    <t>Сорокин Виктор</t>
  </si>
  <si>
    <t>Место команды</t>
  </si>
  <si>
    <t>Суммарное время команды на дистанции</t>
  </si>
  <si>
    <t>% от результата
команды-победителя</t>
  </si>
  <si>
    <t>Служебное - команда</t>
  </si>
  <si>
    <t>Результат команды</t>
  </si>
  <si>
    <t>МГСУ</t>
  </si>
  <si>
    <t>Ступаков А А</t>
  </si>
  <si>
    <t>103.1</t>
  </si>
  <si>
    <t>Горьев Александр</t>
  </si>
  <si>
    <t>РГУФК</t>
  </si>
  <si>
    <t>Сафронова М.Ю.</t>
  </si>
  <si>
    <t>Николенко Иван</t>
  </si>
  <si>
    <t>105.1</t>
  </si>
  <si>
    <t>101.2</t>
  </si>
  <si>
    <t>Аглушевич Сергей</t>
  </si>
  <si>
    <t>103.2</t>
  </si>
  <si>
    <t>Тимохов Павел</t>
  </si>
  <si>
    <t>Сафронова Мария</t>
  </si>
  <si>
    <t>105.2</t>
  </si>
  <si>
    <t>103.3</t>
  </si>
  <si>
    <t>Строганов Андрей</t>
  </si>
  <si>
    <t>Зинов Дмитрий</t>
  </si>
  <si>
    <t>105.3</t>
  </si>
  <si>
    <t>101.4</t>
  </si>
  <si>
    <t>103.4</t>
  </si>
  <si>
    <t>Лакутинова Екатерина</t>
  </si>
  <si>
    <t>Платонов Денис</t>
  </si>
  <si>
    <t>105.4</t>
  </si>
  <si>
    <t>Сабитов Александр</t>
  </si>
  <si>
    <t>103.5</t>
  </si>
  <si>
    <t>Кассин Дмитрий</t>
  </si>
  <si>
    <t>Мазалова Ольга</t>
  </si>
  <si>
    <t>105.5</t>
  </si>
  <si>
    <t>Мироненко Сергей</t>
  </si>
  <si>
    <t>103.7</t>
  </si>
  <si>
    <t>Белкин Артем</t>
  </si>
  <si>
    <t>Смольянова Анастасия</t>
  </si>
  <si>
    <t>105.6</t>
  </si>
  <si>
    <t>Кришталенко Мария</t>
  </si>
  <si>
    <r>
      <t xml:space="preserve">III ОТКРЫТЫЙ КУБОК РОССИИ ПО СПОРТИВНОМУ  ТУРИЗМУ ПАМЯТИ В.КОНДРАТЬЕВА
</t>
    </r>
    <r>
      <rPr>
        <sz val="16"/>
        <rFont val="Arial"/>
        <family val="2"/>
      </rPr>
      <t>(ДИСЦИПЛИНА - ДИСТАНЦИИ - ПЕШЕХОДНЫЕ)</t>
    </r>
  </si>
  <si>
    <t>07 июля 2007 года</t>
  </si>
  <si>
    <t>Московская  обл., Рузский р-он, о/к Васильевское</t>
  </si>
  <si>
    <t>Предварительный протокол соревнований на Дистанции - пешеходной (КОРОТКОЙ, ЛИЧНОЙ) 5 класса, код ВРВС 0840241411Я</t>
  </si>
  <si>
    <t>Зам. Гл. секретаря Дистанции - пешеходной (короткой, личной) ________________________ /Ю.А. Путимцева, с1к, г. Москва/</t>
  </si>
  <si>
    <t>Старт 1 круга</t>
  </si>
  <si>
    <t>Финиш 1 круга</t>
  </si>
  <si>
    <t>Кол-во снятий</t>
  </si>
  <si>
    <t>Время 1 круга</t>
  </si>
  <si>
    <t>Отсечка на 1 круге</t>
  </si>
  <si>
    <t>Результат 1 круга</t>
  </si>
  <si>
    <t>1 круг</t>
  </si>
  <si>
    <t>Блок этапов 1-2
Переправа по бревну - Спуск по перилам «дюльфер»</t>
  </si>
  <si>
    <t>Этап 3. Подъем по судейским перилам</t>
  </si>
  <si>
    <t>Блок этапов 4-6
4. Движение по навесной переправе через каньон
5. Спуск по перилам (дюльфер)</t>
  </si>
  <si>
    <t>6. Движение по навесной переправе вверх через каньон</t>
  </si>
  <si>
    <t>2 круг</t>
  </si>
  <si>
    <t>Место участника
на 1 круге</t>
  </si>
  <si>
    <t>Место участника
на 2 круге</t>
  </si>
  <si>
    <t>Финиш 2 круга</t>
  </si>
  <si>
    <t>Время 2 круга</t>
  </si>
  <si>
    <t>Результат 2 круга</t>
  </si>
  <si>
    <t>Отсечка на 2 круге</t>
  </si>
  <si>
    <t>Результат участника</t>
  </si>
  <si>
    <t>Кол-во участников, превысивших КВ</t>
  </si>
  <si>
    <t>Кол-во снятий с этапов в у участников команды</t>
  </si>
  <si>
    <t>сход</t>
  </si>
  <si>
    <t>Выполненный разряд (*)</t>
  </si>
  <si>
    <t>Номер
чипа</t>
  </si>
  <si>
    <t xml:space="preserve"> </t>
  </si>
  <si>
    <t>Страт</t>
  </si>
  <si>
    <t>Отсечка</t>
  </si>
  <si>
    <t>Финиш</t>
  </si>
  <si>
    <t>Личка короткая</t>
  </si>
  <si>
    <t>Личка длинная</t>
  </si>
  <si>
    <t>Связки</t>
  </si>
  <si>
    <t>Суммарное очков участников команды</t>
  </si>
  <si>
    <t>ВУЗ</t>
  </si>
  <si>
    <t>5. Параллельные перила</t>
  </si>
  <si>
    <t>6. Наклонная навесная переправа вверх с узлом</t>
  </si>
  <si>
    <t>7. Спуск по перилам «дюльфер»</t>
  </si>
  <si>
    <t>Сумма отсечек</t>
  </si>
  <si>
    <t>Краснодарский край, Лазаревский р-н г. Сочи,  п. Каткова щель</t>
  </si>
  <si>
    <t>Штраф за отсутствие отметки SI</t>
  </si>
  <si>
    <t>8. Брод по судейским перилам</t>
  </si>
  <si>
    <t>личники</t>
  </si>
  <si>
    <t>III</t>
  </si>
  <si>
    <t>б/р</t>
  </si>
  <si>
    <t>3ю</t>
  </si>
  <si>
    <t>2ю</t>
  </si>
  <si>
    <t>мал</t>
  </si>
  <si>
    <t>ЦДЮТиЭ г. Пензы (МОУ СОШ № 65) - 5</t>
  </si>
  <si>
    <t>Коновалов Д.А.</t>
  </si>
  <si>
    <t>209.</t>
  </si>
  <si>
    <t>Фокин Кирилл</t>
  </si>
  <si>
    <t>210.</t>
  </si>
  <si>
    <t>Семиков Михаил</t>
  </si>
  <si>
    <t>211.</t>
  </si>
  <si>
    <t>Дятлов Антон</t>
  </si>
  <si>
    <t>212.</t>
  </si>
  <si>
    <t>Безяев Д.А., Сурков А.Ю.</t>
  </si>
  <si>
    <t>ЦДЮТиЭ г. Пензы (МОУ СОШ № 69) - 6</t>
  </si>
  <si>
    <t>250.</t>
  </si>
  <si>
    <t>Имоняев Эльдар</t>
  </si>
  <si>
    <t>251.</t>
  </si>
  <si>
    <t>Василенко Ольга</t>
  </si>
  <si>
    <t>252.</t>
  </si>
  <si>
    <t>Ананьев Никита</t>
  </si>
  <si>
    <t>255.</t>
  </si>
  <si>
    <t>Горишняя Елена</t>
  </si>
  <si>
    <t>1-2. Подъём по склону - Спуск</t>
  </si>
  <si>
    <t>3-5. Подъём - Траверс - Спуск</t>
  </si>
  <si>
    <t>6-7. Параллельные перила - Спуск</t>
  </si>
  <si>
    <t>Цереленко Полина</t>
  </si>
  <si>
    <t>Первенство города среди учащихся по спортивному туризму в закрытых помещениях</t>
  </si>
  <si>
    <t>20 марта 2011 года</t>
  </si>
  <si>
    <t>ФОК "Олимп"</t>
  </si>
  <si>
    <t>Очки в зачет Первенства</t>
  </si>
  <si>
    <t>Протокол соревнований на дистанции - пещеходной
2 класс
ЛИЧНО-КОМАНДНЫЙ ЗАЧЕТ
МАЛЬЧИКИ\ДЕВОЧКИ</t>
  </si>
  <si>
    <t>Главный секретарь ________________________ /Е.В. Макарова, СС2К, г. Пенза/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</si>
</sst>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8"/>
      <color indexed="12"/>
      <name val="Tahoma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41"/>
      <name val="Arial"/>
      <family val="2"/>
    </font>
    <font>
      <b/>
      <sz val="11"/>
      <color indexed="10"/>
      <name val="Tahoma"/>
      <family val="2"/>
    </font>
    <font>
      <b/>
      <sz val="10"/>
      <color indexed="12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yr"/>
      <family val="0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5" fontId="4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8" fontId="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1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/>
    </xf>
    <xf numFmtId="45" fontId="4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5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left"/>
    </xf>
    <xf numFmtId="10" fontId="7" fillId="0" borderId="18" xfId="0" applyNumberFormat="1" applyFont="1" applyBorder="1" applyAlignment="1">
      <alignment/>
    </xf>
    <xf numFmtId="21" fontId="0" fillId="0" borderId="19" xfId="0" applyNumberFormat="1" applyFont="1" applyBorder="1" applyAlignment="1">
      <alignment/>
    </xf>
    <xf numFmtId="21" fontId="0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0" fillId="0" borderId="19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49" fontId="10" fillId="0" borderId="24" xfId="0" applyNumberFormat="1" applyFont="1" applyBorder="1" applyAlignment="1">
      <alignment horizontal="center" textRotation="90" wrapText="1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21" fontId="7" fillId="0" borderId="30" xfId="0" applyNumberFormat="1" applyFont="1" applyBorder="1" applyAlignment="1">
      <alignment horizontal="right"/>
    </xf>
    <xf numFmtId="21" fontId="7" fillId="0" borderId="31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4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wrapText="1"/>
    </xf>
    <xf numFmtId="0" fontId="0" fillId="0" borderId="29" xfId="0" applyFont="1" applyBorder="1" applyAlignment="1">
      <alignment/>
    </xf>
    <xf numFmtId="0" fontId="10" fillId="0" borderId="34" xfId="0" applyFont="1" applyBorder="1" applyAlignment="1">
      <alignment horizontal="center" textRotation="90" wrapText="1"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36" xfId="0" applyFont="1" applyBorder="1" applyAlignment="1">
      <alignment horizontal="center" textRotation="90" wrapText="1"/>
    </xf>
    <xf numFmtId="21" fontId="0" fillId="0" borderId="12" xfId="0" applyNumberFormat="1" applyFont="1" applyBorder="1" applyAlignment="1">
      <alignment/>
    </xf>
    <xf numFmtId="21" fontId="0" fillId="0" borderId="28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0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21" fontId="13" fillId="0" borderId="41" xfId="0" applyNumberFormat="1" applyFont="1" applyBorder="1" applyAlignment="1">
      <alignment/>
    </xf>
    <xf numFmtId="10" fontId="14" fillId="0" borderId="42" xfId="0" applyNumberFormat="1" applyFont="1" applyBorder="1" applyAlignment="1">
      <alignment/>
    </xf>
    <xf numFmtId="21" fontId="13" fillId="0" borderId="43" xfId="0" applyNumberFormat="1" applyFont="1" applyBorder="1" applyAlignment="1">
      <alignment/>
    </xf>
    <xf numFmtId="10" fontId="14" fillId="0" borderId="44" xfId="0" applyNumberFormat="1" applyFont="1" applyBorder="1" applyAlignment="1">
      <alignment/>
    </xf>
    <xf numFmtId="21" fontId="0" fillId="0" borderId="45" xfId="0" applyNumberFormat="1" applyFont="1" applyBorder="1" applyAlignment="1">
      <alignment/>
    </xf>
    <xf numFmtId="10" fontId="7" fillId="0" borderId="4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10" fillId="33" borderId="34" xfId="0" applyFont="1" applyFill="1" applyBorder="1" applyAlignment="1">
      <alignment horizontal="center" textRotation="90"/>
    </xf>
    <xf numFmtId="0" fontId="4" fillId="33" borderId="24" xfId="0" applyFont="1" applyFill="1" applyBorder="1" applyAlignment="1">
      <alignment horizontal="center" textRotation="90" wrapText="1"/>
    </xf>
    <xf numFmtId="0" fontId="4" fillId="33" borderId="25" xfId="0" applyFont="1" applyFill="1" applyBorder="1" applyAlignment="1">
      <alignment horizontal="center" textRotation="90" wrapText="1"/>
    </xf>
    <xf numFmtId="0" fontId="10" fillId="33" borderId="25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horizontal="center" textRotation="90" wrapText="1"/>
    </xf>
    <xf numFmtId="20" fontId="0" fillId="33" borderId="39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1" fontId="0" fillId="33" borderId="18" xfId="0" applyNumberFormat="1" applyFont="1" applyFill="1" applyBorder="1" applyAlignment="1">
      <alignment/>
    </xf>
    <xf numFmtId="45" fontId="0" fillId="33" borderId="40" xfId="0" applyNumberFormat="1" applyFont="1" applyFill="1" applyBorder="1" applyAlignment="1">
      <alignment/>
    </xf>
    <xf numFmtId="21" fontId="0" fillId="33" borderId="19" xfId="0" applyNumberFormat="1" applyFont="1" applyFill="1" applyBorder="1" applyAlignment="1">
      <alignment/>
    </xf>
    <xf numFmtId="21" fontId="0" fillId="33" borderId="1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11" fillId="33" borderId="10" xfId="53" applyNumberFormat="1" applyFont="1" applyFill="1" applyBorder="1">
      <alignment/>
      <protection/>
    </xf>
    <xf numFmtId="45" fontId="0" fillId="33" borderId="17" xfId="0" applyNumberFormat="1" applyFont="1" applyFill="1" applyBorder="1" applyAlignment="1">
      <alignment/>
    </xf>
    <xf numFmtId="179" fontId="11" fillId="33" borderId="20" xfId="53" applyNumberFormat="1" applyFont="1" applyFill="1" applyBorder="1">
      <alignment/>
      <protection/>
    </xf>
    <xf numFmtId="0" fontId="0" fillId="33" borderId="12" xfId="0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21" fontId="0" fillId="33" borderId="20" xfId="0" applyNumberFormat="1" applyFont="1" applyFill="1" applyBorder="1" applyAlignment="1">
      <alignment/>
    </xf>
    <xf numFmtId="0" fontId="10" fillId="34" borderId="34" xfId="0" applyFont="1" applyFill="1" applyBorder="1" applyAlignment="1">
      <alignment horizontal="center" textRotation="90"/>
    </xf>
    <xf numFmtId="0" fontId="4" fillId="34" borderId="24" xfId="0" applyFont="1" applyFill="1" applyBorder="1" applyAlignment="1">
      <alignment horizontal="center" textRotation="90" wrapText="1"/>
    </xf>
    <xf numFmtId="0" fontId="4" fillId="34" borderId="25" xfId="0" applyFont="1" applyFill="1" applyBorder="1" applyAlignment="1">
      <alignment horizontal="center" textRotation="90" wrapText="1"/>
    </xf>
    <xf numFmtId="0" fontId="10" fillId="34" borderId="25" xfId="0" applyFont="1" applyFill="1" applyBorder="1" applyAlignment="1">
      <alignment horizontal="center" textRotation="90" wrapText="1"/>
    </xf>
    <xf numFmtId="0" fontId="10" fillId="34" borderId="21" xfId="0" applyFont="1" applyFill="1" applyBorder="1" applyAlignment="1">
      <alignment horizontal="center" textRotation="90" wrapText="1"/>
    </xf>
    <xf numFmtId="20" fontId="0" fillId="34" borderId="39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21" fontId="0" fillId="34" borderId="18" xfId="0" applyNumberFormat="1" applyFont="1" applyFill="1" applyBorder="1" applyAlignment="1">
      <alignment/>
    </xf>
    <xf numFmtId="45" fontId="0" fillId="34" borderId="40" xfId="0" applyNumberFormat="1" applyFont="1" applyFill="1" applyBorder="1" applyAlignment="1">
      <alignment/>
    </xf>
    <xf numFmtId="21" fontId="0" fillId="34" borderId="19" xfId="0" applyNumberFormat="1" applyFont="1" applyFill="1" applyBorder="1" applyAlignment="1">
      <alignment/>
    </xf>
    <xf numFmtId="21" fontId="0" fillId="34" borderId="12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11" fillId="34" borderId="10" xfId="53" applyNumberFormat="1" applyFont="1" applyFill="1" applyBorder="1">
      <alignment/>
      <protection/>
    </xf>
    <xf numFmtId="45" fontId="0" fillId="34" borderId="17" xfId="0" applyNumberFormat="1" applyFont="1" applyFill="1" applyBorder="1" applyAlignment="1">
      <alignment/>
    </xf>
    <xf numFmtId="179" fontId="11" fillId="34" borderId="20" xfId="53" applyNumberFormat="1" applyFont="1" applyFill="1" applyBorder="1">
      <alignment/>
      <protection/>
    </xf>
    <xf numFmtId="0" fontId="0" fillId="34" borderId="12" xfId="0" applyFont="1" applyFill="1" applyBorder="1" applyAlignment="1">
      <alignment/>
    </xf>
    <xf numFmtId="21" fontId="0" fillId="34" borderId="10" xfId="0" applyNumberFormat="1" applyFont="1" applyFill="1" applyBorder="1" applyAlignment="1">
      <alignment/>
    </xf>
    <xf numFmtId="21" fontId="0" fillId="34" borderId="2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11" fillId="33" borderId="16" xfId="53" applyNumberFormat="1" applyFont="1" applyFill="1" applyBorder="1" applyAlignment="1">
      <alignment horizontal="center"/>
      <protection/>
    </xf>
    <xf numFmtId="0" fontId="0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34" borderId="15" xfId="0" applyNumberFormat="1" applyFont="1" applyFill="1" applyBorder="1" applyAlignment="1">
      <alignment/>
    </xf>
    <xf numFmtId="0" fontId="11" fillId="34" borderId="16" xfId="53" applyNumberFormat="1" applyFont="1" applyFill="1" applyBorder="1">
      <alignment/>
      <protection/>
    </xf>
    <xf numFmtId="0" fontId="0" fillId="34" borderId="16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 textRotation="90" wrapText="1"/>
    </xf>
    <xf numFmtId="0" fontId="3" fillId="33" borderId="36" xfId="0" applyFont="1" applyFill="1" applyBorder="1" applyAlignment="1">
      <alignment horizontal="center" vertical="top" textRotation="90" wrapText="1"/>
    </xf>
    <xf numFmtId="0" fontId="9" fillId="34" borderId="25" xfId="0" applyFont="1" applyFill="1" applyBorder="1" applyAlignment="1">
      <alignment horizontal="center" textRotation="90" wrapText="1"/>
    </xf>
    <xf numFmtId="0" fontId="3" fillId="34" borderId="36" xfId="0" applyFont="1" applyFill="1" applyBorder="1" applyAlignment="1">
      <alignment horizontal="center" vertical="top" textRotation="90" wrapText="1"/>
    </xf>
    <xf numFmtId="0" fontId="14" fillId="0" borderId="48" xfId="0" applyNumberFormat="1" applyFont="1" applyBorder="1" applyAlignment="1">
      <alignment horizontal="right"/>
    </xf>
    <xf numFmtId="0" fontId="14" fillId="0" borderId="49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right"/>
    </xf>
    <xf numFmtId="0" fontId="14" fillId="0" borderId="37" xfId="0" applyNumberFormat="1" applyFont="1" applyBorder="1" applyAlignment="1">
      <alignment horizontal="right"/>
    </xf>
    <xf numFmtId="0" fontId="14" fillId="0" borderId="38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/>
    </xf>
    <xf numFmtId="21" fontId="17" fillId="0" borderId="41" xfId="0" applyNumberFormat="1" applyFont="1" applyBorder="1" applyAlignment="1">
      <alignment horizontal="right"/>
    </xf>
    <xf numFmtId="21" fontId="17" fillId="0" borderId="43" xfId="0" applyNumberFormat="1" applyFont="1" applyBorder="1" applyAlignment="1">
      <alignment horizontal="right"/>
    </xf>
    <xf numFmtId="21" fontId="9" fillId="0" borderId="45" xfId="0" applyNumberFormat="1" applyFont="1" applyBorder="1" applyAlignment="1">
      <alignment horizontal="right"/>
    </xf>
    <xf numFmtId="21" fontId="9" fillId="0" borderId="28" xfId="0" applyNumberFormat="1" applyFont="1" applyBorder="1" applyAlignment="1">
      <alignment/>
    </xf>
    <xf numFmtId="0" fontId="6" fillId="34" borderId="25" xfId="0" applyFont="1" applyFill="1" applyBorder="1" applyAlignment="1">
      <alignment horizontal="center" textRotation="90" wrapText="1"/>
    </xf>
    <xf numFmtId="0" fontId="6" fillId="33" borderId="25" xfId="0" applyFont="1" applyFill="1" applyBorder="1" applyAlignment="1">
      <alignment horizontal="center" textRotation="90" wrapText="1"/>
    </xf>
    <xf numFmtId="0" fontId="6" fillId="33" borderId="22" xfId="0" applyFont="1" applyFill="1" applyBorder="1" applyAlignment="1">
      <alignment horizontal="center" textRotation="90" wrapText="1"/>
    </xf>
    <xf numFmtId="0" fontId="6" fillId="34" borderId="22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69" fillId="0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172" fontId="69" fillId="0" borderId="0" xfId="0" applyNumberFormat="1" applyFont="1" applyFill="1" applyAlignment="1">
      <alignment/>
    </xf>
    <xf numFmtId="45" fontId="69" fillId="0" borderId="0" xfId="0" applyNumberFormat="1" applyFont="1" applyFill="1" applyAlignment="1">
      <alignment/>
    </xf>
    <xf numFmtId="45" fontId="71" fillId="0" borderId="0" xfId="0" applyNumberFormat="1" applyFont="1" applyFill="1" applyAlignment="1">
      <alignment/>
    </xf>
    <xf numFmtId="179" fontId="69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NumberFormat="1" applyFont="1" applyFill="1" applyAlignment="1">
      <alignment/>
    </xf>
    <xf numFmtId="0" fontId="70" fillId="0" borderId="0" xfId="0" applyNumberFormat="1" applyFont="1" applyFill="1" applyAlignment="1">
      <alignment horizontal="right"/>
    </xf>
    <xf numFmtId="0" fontId="70" fillId="0" borderId="0" xfId="0" applyFont="1" applyFill="1" applyAlignment="1">
      <alignment horizontal="right"/>
    </xf>
    <xf numFmtId="49" fontId="73" fillId="0" borderId="0" xfId="0" applyNumberFormat="1" applyFont="1" applyFill="1" applyAlignment="1">
      <alignment horizontal="right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right"/>
    </xf>
    <xf numFmtId="0" fontId="68" fillId="0" borderId="47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75" fillId="0" borderId="50" xfId="0" applyFont="1" applyFill="1" applyBorder="1" applyAlignment="1">
      <alignment/>
    </xf>
    <xf numFmtId="0" fontId="69" fillId="0" borderId="0" xfId="0" applyFont="1" applyFill="1" applyAlignment="1">
      <alignment horizontal="right"/>
    </xf>
    <xf numFmtId="0" fontId="69" fillId="0" borderId="29" xfId="0" applyFont="1" applyFill="1" applyBorder="1" applyAlignment="1">
      <alignment/>
    </xf>
    <xf numFmtId="0" fontId="69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/>
    </xf>
    <xf numFmtId="0" fontId="69" fillId="0" borderId="51" xfId="0" applyNumberFormat="1" applyFont="1" applyFill="1" applyBorder="1" applyAlignment="1">
      <alignment horizontal="right"/>
    </xf>
    <xf numFmtId="0" fontId="69" fillId="0" borderId="10" xfId="0" applyNumberFormat="1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wrapText="1"/>
    </xf>
    <xf numFmtId="0" fontId="69" fillId="0" borderId="10" xfId="0" applyNumberFormat="1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right"/>
    </xf>
    <xf numFmtId="0" fontId="69" fillId="0" borderId="14" xfId="0" applyFont="1" applyFill="1" applyBorder="1" applyAlignment="1">
      <alignment/>
    </xf>
    <xf numFmtId="181" fontId="69" fillId="0" borderId="12" xfId="0" applyNumberFormat="1" applyFont="1" applyFill="1" applyBorder="1" applyAlignment="1">
      <alignment/>
    </xf>
    <xf numFmtId="45" fontId="69" fillId="0" borderId="28" xfId="0" applyNumberFormat="1" applyFont="1" applyFill="1" applyBorder="1" applyAlignment="1">
      <alignment/>
    </xf>
    <xf numFmtId="0" fontId="69" fillId="0" borderId="28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21" fontId="69" fillId="0" borderId="10" xfId="0" applyNumberFormat="1" applyFont="1" applyFill="1" applyBorder="1" applyAlignment="1">
      <alignment/>
    </xf>
    <xf numFmtId="45" fontId="69" fillId="0" borderId="10" xfId="0" applyNumberFormat="1" applyFont="1" applyFill="1" applyBorder="1" applyAlignment="1">
      <alignment/>
    </xf>
    <xf numFmtId="179" fontId="69" fillId="0" borderId="52" xfId="0" applyNumberFormat="1" applyFont="1" applyFill="1" applyBorder="1" applyAlignment="1">
      <alignment horizontal="center"/>
    </xf>
    <xf numFmtId="21" fontId="72" fillId="0" borderId="31" xfId="0" applyNumberFormat="1" applyFont="1" applyFill="1" applyBorder="1" applyAlignment="1">
      <alignment horizontal="center"/>
    </xf>
    <xf numFmtId="0" fontId="69" fillId="0" borderId="26" xfId="0" applyNumberFormat="1" applyFont="1" applyFill="1" applyBorder="1" applyAlignment="1">
      <alignment/>
    </xf>
    <xf numFmtId="0" fontId="69" fillId="0" borderId="29" xfId="0" applyNumberFormat="1" applyFont="1" applyFill="1" applyBorder="1" applyAlignment="1">
      <alignment/>
    </xf>
    <xf numFmtId="0" fontId="72" fillId="0" borderId="28" xfId="0" applyNumberFormat="1" applyFont="1" applyFill="1" applyBorder="1" applyAlignment="1">
      <alignment horizontal="center"/>
    </xf>
    <xf numFmtId="0" fontId="72" fillId="0" borderId="17" xfId="0" applyNumberFormat="1" applyFont="1" applyFill="1" applyBorder="1" applyAlignment="1">
      <alignment/>
    </xf>
    <xf numFmtId="10" fontId="72" fillId="0" borderId="10" xfId="0" applyNumberFormat="1" applyFont="1" applyFill="1" applyBorder="1" applyAlignment="1">
      <alignment/>
    </xf>
    <xf numFmtId="0" fontId="69" fillId="0" borderId="16" xfId="0" applyFont="1" applyFill="1" applyBorder="1" applyAlignment="1">
      <alignment/>
    </xf>
    <xf numFmtId="178" fontId="69" fillId="0" borderId="0" xfId="0" applyNumberFormat="1" applyFont="1" applyFill="1" applyBorder="1" applyAlignment="1">
      <alignment/>
    </xf>
    <xf numFmtId="0" fontId="69" fillId="0" borderId="39" xfId="0" applyNumberFormat="1" applyFont="1" applyFill="1" applyBorder="1" applyAlignment="1">
      <alignment horizontal="right"/>
    </xf>
    <xf numFmtId="0" fontId="77" fillId="0" borderId="10" xfId="0" applyNumberFormat="1" applyFont="1" applyFill="1" applyBorder="1" applyAlignment="1">
      <alignment horizont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right"/>
    </xf>
    <xf numFmtId="172" fontId="69" fillId="0" borderId="0" xfId="0" applyNumberFormat="1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69" fillId="0" borderId="0" xfId="0" applyNumberFormat="1" applyFont="1" applyFill="1" applyAlignment="1">
      <alignment/>
    </xf>
    <xf numFmtId="49" fontId="72" fillId="0" borderId="0" xfId="0" applyNumberFormat="1" applyFont="1" applyFill="1" applyAlignment="1">
      <alignment/>
    </xf>
    <xf numFmtId="0" fontId="71" fillId="0" borderId="0" xfId="0" applyFont="1" applyFill="1" applyBorder="1" applyAlignment="1">
      <alignment wrapText="1"/>
    </xf>
    <xf numFmtId="21" fontId="69" fillId="0" borderId="0" xfId="0" applyNumberFormat="1" applyFont="1" applyFill="1" applyBorder="1" applyAlignment="1">
      <alignment/>
    </xf>
    <xf numFmtId="45" fontId="69" fillId="0" borderId="0" xfId="0" applyNumberFormat="1" applyFont="1" applyFill="1" applyBorder="1" applyAlignment="1">
      <alignment/>
    </xf>
    <xf numFmtId="179" fontId="69" fillId="0" borderId="0" xfId="0" applyNumberFormat="1" applyFont="1" applyFill="1" applyBorder="1" applyAlignment="1">
      <alignment horizontal="center"/>
    </xf>
    <xf numFmtId="21" fontId="72" fillId="0" borderId="0" xfId="0" applyNumberFormat="1" applyFont="1" applyFill="1" applyBorder="1" applyAlignment="1">
      <alignment horizontal="center"/>
    </xf>
    <xf numFmtId="0" fontId="69" fillId="0" borderId="0" xfId="0" applyNumberFormat="1" applyFont="1" applyFill="1" applyBorder="1" applyAlignment="1">
      <alignment/>
    </xf>
    <xf numFmtId="0" fontId="72" fillId="0" borderId="0" xfId="0" applyNumberFormat="1" applyFont="1" applyFill="1" applyBorder="1" applyAlignment="1">
      <alignment/>
    </xf>
    <xf numFmtId="10" fontId="72" fillId="0" borderId="0" xfId="0" applyNumberFormat="1" applyFont="1" applyFill="1" applyBorder="1" applyAlignment="1">
      <alignment/>
    </xf>
    <xf numFmtId="10" fontId="69" fillId="0" borderId="0" xfId="0" applyNumberFormat="1" applyFont="1" applyFill="1" applyBorder="1" applyAlignment="1">
      <alignment/>
    </xf>
    <xf numFmtId="49" fontId="72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172" fontId="78" fillId="0" borderId="0" xfId="0" applyNumberFormat="1" applyFont="1" applyFill="1" applyBorder="1" applyAlignment="1">
      <alignment/>
    </xf>
    <xf numFmtId="21" fontId="78" fillId="0" borderId="0" xfId="0" applyNumberFormat="1" applyFont="1" applyFill="1" applyBorder="1" applyAlignment="1">
      <alignment/>
    </xf>
    <xf numFmtId="45" fontId="78" fillId="0" borderId="0" xfId="0" applyNumberFormat="1" applyFont="1" applyFill="1" applyBorder="1" applyAlignment="1">
      <alignment/>
    </xf>
    <xf numFmtId="45" fontId="71" fillId="0" borderId="0" xfId="0" applyNumberFormat="1" applyFont="1" applyFill="1" applyBorder="1" applyAlignment="1">
      <alignment/>
    </xf>
    <xf numFmtId="49" fontId="78" fillId="0" borderId="0" xfId="0" applyNumberFormat="1" applyFont="1" applyFill="1" applyBorder="1" applyAlignment="1">
      <alignment/>
    </xf>
    <xf numFmtId="179" fontId="78" fillId="0" borderId="0" xfId="0" applyNumberFormat="1" applyFont="1" applyFill="1" applyBorder="1" applyAlignment="1">
      <alignment horizontal="center"/>
    </xf>
    <xf numFmtId="45" fontId="78" fillId="0" borderId="0" xfId="0" applyNumberFormat="1" applyFont="1" applyFill="1" applyBorder="1" applyAlignment="1">
      <alignment horizontal="center"/>
    </xf>
    <xf numFmtId="10" fontId="78" fillId="0" borderId="0" xfId="0" applyNumberFormat="1" applyFont="1" applyFill="1" applyBorder="1" applyAlignment="1">
      <alignment/>
    </xf>
    <xf numFmtId="0" fontId="78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75" fillId="0" borderId="0" xfId="0" applyNumberFormat="1" applyFont="1" applyFill="1" applyAlignment="1">
      <alignment/>
    </xf>
    <xf numFmtId="0" fontId="78" fillId="0" borderId="0" xfId="0" applyFont="1" applyFill="1" applyAlignment="1">
      <alignment wrapText="1"/>
    </xf>
    <xf numFmtId="172" fontId="78" fillId="0" borderId="0" xfId="0" applyNumberFormat="1" applyFont="1" applyFill="1" applyAlignment="1">
      <alignment/>
    </xf>
    <xf numFmtId="45" fontId="78" fillId="0" borderId="0" xfId="0" applyNumberFormat="1" applyFont="1" applyFill="1" applyAlignment="1">
      <alignment/>
    </xf>
    <xf numFmtId="49" fontId="78" fillId="0" borderId="0" xfId="0" applyNumberFormat="1" applyFont="1" applyFill="1" applyAlignment="1">
      <alignment/>
    </xf>
    <xf numFmtId="179" fontId="78" fillId="0" borderId="0" xfId="0" applyNumberFormat="1" applyFont="1" applyFill="1" applyAlignment="1">
      <alignment/>
    </xf>
    <xf numFmtId="179" fontId="71" fillId="0" borderId="0" xfId="0" applyNumberFormat="1" applyFont="1" applyFill="1" applyAlignment="1">
      <alignment horizontal="right"/>
    </xf>
    <xf numFmtId="20" fontId="71" fillId="0" borderId="0" xfId="0" applyNumberFormat="1" applyFont="1" applyFill="1" applyAlignment="1">
      <alignment horizontal="center"/>
    </xf>
    <xf numFmtId="0" fontId="75" fillId="0" borderId="53" xfId="0" applyFont="1" applyFill="1" applyBorder="1" applyAlignment="1">
      <alignment/>
    </xf>
    <xf numFmtId="0" fontId="75" fillId="0" borderId="54" xfId="0" applyFont="1" applyFill="1" applyBorder="1" applyAlignment="1">
      <alignment horizontal="center" textRotation="90"/>
    </xf>
    <xf numFmtId="45" fontId="79" fillId="0" borderId="50" xfId="0" applyNumberFormat="1" applyFont="1" applyFill="1" applyBorder="1" applyAlignment="1">
      <alignment horizontal="center" vertical="top" textRotation="90"/>
    </xf>
    <xf numFmtId="0" fontId="71" fillId="0" borderId="50" xfId="0" applyFont="1" applyFill="1" applyBorder="1" applyAlignment="1">
      <alignment horizontal="center" textRotation="90" wrapText="1"/>
    </xf>
    <xf numFmtId="0" fontId="71" fillId="0" borderId="55" xfId="0" applyFont="1" applyFill="1" applyBorder="1" applyAlignment="1">
      <alignment horizontal="center" textRotation="90" wrapText="1"/>
    </xf>
    <xf numFmtId="0" fontId="75" fillId="0" borderId="55" xfId="0" applyFont="1" applyFill="1" applyBorder="1" applyAlignment="1">
      <alignment horizontal="center" textRotation="90" wrapText="1"/>
    </xf>
    <xf numFmtId="0" fontId="70" fillId="0" borderId="55" xfId="0" applyFont="1" applyFill="1" applyBorder="1" applyAlignment="1">
      <alignment horizontal="center" vertical="top" textRotation="90" wrapText="1"/>
    </xf>
    <xf numFmtId="179" fontId="75" fillId="0" borderId="56" xfId="0" applyNumberFormat="1" applyFont="1" applyFill="1" applyBorder="1" applyAlignment="1">
      <alignment horizontal="center" textRotation="90" wrapText="1"/>
    </xf>
    <xf numFmtId="0" fontId="74" fillId="0" borderId="57" xfId="0" applyFont="1" applyFill="1" applyBorder="1" applyAlignment="1">
      <alignment horizontal="center" textRotation="90" wrapText="1"/>
    </xf>
    <xf numFmtId="0" fontId="75" fillId="0" borderId="56" xfId="0" applyFont="1" applyFill="1" applyBorder="1" applyAlignment="1">
      <alignment horizontal="center" textRotation="90" wrapText="1"/>
    </xf>
    <xf numFmtId="0" fontId="75" fillId="0" borderId="57" xfId="0" applyFont="1" applyFill="1" applyBorder="1" applyAlignment="1">
      <alignment horizontal="center" textRotation="90" wrapText="1"/>
    </xf>
    <xf numFmtId="0" fontId="74" fillId="0" borderId="50" xfId="0" applyNumberFormat="1" applyFont="1" applyFill="1" applyBorder="1" applyAlignment="1">
      <alignment horizontal="center" textRotation="90" wrapText="1"/>
    </xf>
    <xf numFmtId="0" fontId="75" fillId="0" borderId="58" xfId="0" applyNumberFormat="1" applyFont="1" applyFill="1" applyBorder="1" applyAlignment="1">
      <alignment horizontal="center" textRotation="90" wrapText="1"/>
    </xf>
    <xf numFmtId="0" fontId="75" fillId="0" borderId="59" xfId="0" applyFont="1" applyFill="1" applyBorder="1" applyAlignment="1">
      <alignment horizontal="center" textRotation="90" wrapText="1"/>
    </xf>
    <xf numFmtId="0" fontId="75" fillId="0" borderId="57" xfId="0" applyNumberFormat="1" applyFont="1" applyFill="1" applyBorder="1" applyAlignment="1">
      <alignment horizontal="center" textRotation="90" wrapText="1"/>
    </xf>
    <xf numFmtId="178" fontId="69" fillId="0" borderId="60" xfId="0" applyNumberFormat="1" applyFont="1" applyFill="1" applyBorder="1" applyAlignment="1">
      <alignment/>
    </xf>
    <xf numFmtId="0" fontId="69" fillId="0" borderId="30" xfId="0" applyFont="1" applyFill="1" applyBorder="1" applyAlignment="1">
      <alignment/>
    </xf>
    <xf numFmtId="0" fontId="69" fillId="0" borderId="18" xfId="0" applyFont="1" applyFill="1" applyBorder="1" applyAlignment="1">
      <alignment horizontal="center" wrapText="1"/>
    </xf>
    <xf numFmtId="0" fontId="69" fillId="0" borderId="18" xfId="0" applyFont="1" applyFill="1" applyBorder="1" applyAlignment="1">
      <alignment horizontal="left"/>
    </xf>
    <xf numFmtId="0" fontId="69" fillId="0" borderId="54" xfId="0" applyNumberFormat="1" applyFont="1" applyFill="1" applyBorder="1" applyAlignment="1">
      <alignment horizontal="right"/>
    </xf>
    <xf numFmtId="0" fontId="69" fillId="0" borderId="18" xfId="0" applyNumberFormat="1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wrapText="1"/>
    </xf>
    <xf numFmtId="0" fontId="69" fillId="0" borderId="18" xfId="0" applyNumberFormat="1" applyFont="1" applyFill="1" applyBorder="1" applyAlignment="1">
      <alignment horizontal="center" wrapText="1"/>
    </xf>
    <xf numFmtId="0" fontId="69" fillId="0" borderId="18" xfId="0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right"/>
    </xf>
    <xf numFmtId="0" fontId="69" fillId="0" borderId="13" xfId="0" applyFont="1" applyFill="1" applyBorder="1" applyAlignment="1">
      <alignment/>
    </xf>
    <xf numFmtId="181" fontId="69" fillId="0" borderId="35" xfId="0" applyNumberFormat="1" applyFont="1" applyFill="1" applyBorder="1" applyAlignment="1">
      <alignment/>
    </xf>
    <xf numFmtId="45" fontId="69" fillId="0" borderId="27" xfId="0" applyNumberFormat="1" applyFont="1" applyFill="1" applyBorder="1" applyAlignment="1">
      <alignment/>
    </xf>
    <xf numFmtId="0" fontId="69" fillId="0" borderId="27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21" fontId="69" fillId="0" borderId="18" xfId="0" applyNumberFormat="1" applyFont="1" applyFill="1" applyBorder="1" applyAlignment="1">
      <alignment/>
    </xf>
    <xf numFmtId="45" fontId="69" fillId="0" borderId="18" xfId="0" applyNumberFormat="1" applyFont="1" applyFill="1" applyBorder="1" applyAlignment="1">
      <alignment/>
    </xf>
    <xf numFmtId="179" fontId="69" fillId="0" borderId="61" xfId="0" applyNumberFormat="1" applyFont="1" applyFill="1" applyBorder="1" applyAlignment="1">
      <alignment horizontal="center"/>
    </xf>
    <xf numFmtId="21" fontId="72" fillId="0" borderId="30" xfId="0" applyNumberFormat="1" applyFont="1" applyFill="1" applyBorder="1" applyAlignment="1">
      <alignment horizontal="center"/>
    </xf>
    <xf numFmtId="0" fontId="69" fillId="0" borderId="19" xfId="0" applyNumberFormat="1" applyFont="1" applyFill="1" applyBorder="1" applyAlignment="1">
      <alignment/>
    </xf>
    <xf numFmtId="0" fontId="69" fillId="0" borderId="30" xfId="0" applyNumberFormat="1" applyFont="1" applyFill="1" applyBorder="1" applyAlignment="1">
      <alignment/>
    </xf>
    <xf numFmtId="0" fontId="72" fillId="0" borderId="27" xfId="0" applyNumberFormat="1" applyFont="1" applyFill="1" applyBorder="1" applyAlignment="1">
      <alignment horizontal="center"/>
    </xf>
    <xf numFmtId="0" fontId="72" fillId="0" borderId="40" xfId="0" applyNumberFormat="1" applyFont="1" applyFill="1" applyBorder="1" applyAlignment="1">
      <alignment/>
    </xf>
    <xf numFmtId="10" fontId="72" fillId="0" borderId="18" xfId="0" applyNumberFormat="1" applyFont="1" applyFill="1" applyBorder="1" applyAlignment="1">
      <alignment/>
    </xf>
    <xf numFmtId="0" fontId="69" fillId="0" borderId="15" xfId="0" applyFont="1" applyFill="1" applyBorder="1" applyAlignment="1">
      <alignment/>
    </xf>
    <xf numFmtId="0" fontId="69" fillId="0" borderId="56" xfId="0" applyFont="1" applyFill="1" applyBorder="1" applyAlignment="1">
      <alignment horizontal="right"/>
    </xf>
    <xf numFmtId="178" fontId="69" fillId="0" borderId="56" xfId="0" applyNumberFormat="1" applyFont="1" applyFill="1" applyBorder="1" applyAlignment="1">
      <alignment/>
    </xf>
    <xf numFmtId="0" fontId="69" fillId="0" borderId="56" xfId="0" applyFont="1" applyFill="1" applyBorder="1" applyAlignment="1">
      <alignment/>
    </xf>
    <xf numFmtId="0" fontId="69" fillId="0" borderId="62" xfId="0" applyFont="1" applyFill="1" applyBorder="1" applyAlignment="1">
      <alignment/>
    </xf>
    <xf numFmtId="0" fontId="69" fillId="0" borderId="63" xfId="0" applyFont="1" applyFill="1" applyBorder="1" applyAlignment="1">
      <alignment horizontal="center" wrapText="1"/>
    </xf>
    <xf numFmtId="0" fontId="69" fillId="0" borderId="63" xfId="0" applyFont="1" applyFill="1" applyBorder="1" applyAlignment="1">
      <alignment horizontal="left"/>
    </xf>
    <xf numFmtId="0" fontId="69" fillId="0" borderId="64" xfId="0" applyNumberFormat="1" applyFont="1" applyFill="1" applyBorder="1" applyAlignment="1">
      <alignment horizontal="right"/>
    </xf>
    <xf numFmtId="0" fontId="69" fillId="0" borderId="63" xfId="0" applyNumberFormat="1" applyFont="1" applyFill="1" applyBorder="1" applyAlignment="1">
      <alignment horizontal="left" vertical="center" wrapText="1"/>
    </xf>
    <xf numFmtId="0" fontId="69" fillId="0" borderId="63" xfId="0" applyFont="1" applyFill="1" applyBorder="1" applyAlignment="1">
      <alignment wrapText="1"/>
    </xf>
    <xf numFmtId="0" fontId="69" fillId="0" borderId="63" xfId="0" applyNumberFormat="1" applyFont="1" applyFill="1" applyBorder="1" applyAlignment="1">
      <alignment horizontal="center" wrapText="1"/>
    </xf>
    <xf numFmtId="0" fontId="69" fillId="0" borderId="63" xfId="0" applyFont="1" applyFill="1" applyBorder="1" applyAlignment="1">
      <alignment horizontal="center" vertical="center" wrapText="1"/>
    </xf>
    <xf numFmtId="0" fontId="76" fillId="0" borderId="65" xfId="0" applyFont="1" applyFill="1" applyBorder="1" applyAlignment="1">
      <alignment horizontal="right"/>
    </xf>
    <xf numFmtId="0" fontId="69" fillId="0" borderId="66" xfId="0" applyFont="1" applyFill="1" applyBorder="1" applyAlignment="1">
      <alignment/>
    </xf>
    <xf numFmtId="181" fontId="69" fillId="0" borderId="64" xfId="0" applyNumberFormat="1" applyFont="1" applyFill="1" applyBorder="1" applyAlignment="1">
      <alignment/>
    </xf>
    <xf numFmtId="45" fontId="69" fillId="0" borderId="67" xfId="0" applyNumberFormat="1" applyFont="1" applyFill="1" applyBorder="1" applyAlignment="1">
      <alignment/>
    </xf>
    <xf numFmtId="0" fontId="69" fillId="0" borderId="67" xfId="0" applyFont="1" applyFill="1" applyBorder="1" applyAlignment="1">
      <alignment/>
    </xf>
    <xf numFmtId="0" fontId="69" fillId="0" borderId="63" xfId="0" applyFont="1" applyFill="1" applyBorder="1" applyAlignment="1">
      <alignment/>
    </xf>
    <xf numFmtId="181" fontId="69" fillId="0" borderId="63" xfId="0" applyNumberFormat="1" applyFont="1" applyFill="1" applyBorder="1" applyAlignment="1">
      <alignment/>
    </xf>
    <xf numFmtId="45" fontId="69" fillId="0" borderId="63" xfId="0" applyNumberFormat="1" applyFont="1" applyFill="1" applyBorder="1" applyAlignment="1">
      <alignment/>
    </xf>
    <xf numFmtId="179" fontId="69" fillId="0" borderId="68" xfId="0" applyNumberFormat="1" applyFont="1" applyFill="1" applyBorder="1" applyAlignment="1">
      <alignment horizontal="center"/>
    </xf>
    <xf numFmtId="21" fontId="72" fillId="0" borderId="11" xfId="0" applyNumberFormat="1" applyFont="1" applyFill="1" applyBorder="1" applyAlignment="1">
      <alignment horizontal="center"/>
    </xf>
    <xf numFmtId="0" fontId="69" fillId="0" borderId="47" xfId="0" applyNumberFormat="1" applyFont="1" applyFill="1" applyBorder="1" applyAlignment="1">
      <alignment/>
    </xf>
    <xf numFmtId="0" fontId="69" fillId="0" borderId="62" xfId="0" applyNumberFormat="1" applyFont="1" applyFill="1" applyBorder="1" applyAlignment="1">
      <alignment/>
    </xf>
    <xf numFmtId="0" fontId="72" fillId="0" borderId="67" xfId="0" applyNumberFormat="1" applyFont="1" applyFill="1" applyBorder="1" applyAlignment="1">
      <alignment horizontal="center"/>
    </xf>
    <xf numFmtId="0" fontId="72" fillId="0" borderId="65" xfId="0" applyNumberFormat="1" applyFont="1" applyFill="1" applyBorder="1" applyAlignment="1">
      <alignment/>
    </xf>
    <xf numFmtId="10" fontId="72" fillId="0" borderId="63" xfId="0" applyNumberFormat="1" applyFont="1" applyFill="1" applyBorder="1" applyAlignment="1">
      <alignment/>
    </xf>
    <xf numFmtId="0" fontId="69" fillId="0" borderId="69" xfId="0" applyFont="1" applyFill="1" applyBorder="1" applyAlignment="1">
      <alignment/>
    </xf>
    <xf numFmtId="0" fontId="69" fillId="0" borderId="47" xfId="0" applyFont="1" applyFill="1" applyBorder="1" applyAlignment="1">
      <alignment horizontal="right"/>
    </xf>
    <xf numFmtId="178" fontId="69" fillId="0" borderId="47" xfId="0" applyNumberFormat="1" applyFont="1" applyFill="1" applyBorder="1" applyAlignment="1">
      <alignment/>
    </xf>
    <xf numFmtId="0" fontId="69" fillId="0" borderId="47" xfId="0" applyFont="1" applyFill="1" applyBorder="1" applyAlignment="1">
      <alignment/>
    </xf>
    <xf numFmtId="0" fontId="77" fillId="0" borderId="18" xfId="0" applyNumberFormat="1" applyFont="1" applyFill="1" applyBorder="1" applyAlignment="1">
      <alignment horizontal="center" wrapText="1"/>
    </xf>
    <xf numFmtId="21" fontId="69" fillId="0" borderId="63" xfId="0" applyNumberFormat="1" applyFont="1" applyFill="1" applyBorder="1" applyAlignment="1">
      <alignment/>
    </xf>
    <xf numFmtId="0" fontId="69" fillId="0" borderId="54" xfId="0" applyNumberFormat="1" applyFont="1" applyFill="1" applyBorder="1" applyAlignment="1">
      <alignment horizontal="right" wrapText="1"/>
    </xf>
    <xf numFmtId="0" fontId="69" fillId="0" borderId="51" xfId="0" applyNumberFormat="1" applyFont="1" applyFill="1" applyBorder="1" applyAlignment="1">
      <alignment horizontal="right" wrapText="1"/>
    </xf>
    <xf numFmtId="0" fontId="69" fillId="0" borderId="39" xfId="0" applyNumberFormat="1" applyFont="1" applyFill="1" applyBorder="1" applyAlignment="1">
      <alignment horizontal="right" wrapText="1"/>
    </xf>
    <xf numFmtId="0" fontId="69" fillId="0" borderId="64" xfId="0" applyNumberFormat="1" applyFont="1" applyFill="1" applyBorder="1" applyAlignment="1">
      <alignment horizontal="right" wrapText="1"/>
    </xf>
    <xf numFmtId="178" fontId="69" fillId="0" borderId="43" xfId="0" applyNumberFormat="1" applyFont="1" applyFill="1" applyBorder="1" applyAlignment="1">
      <alignment/>
    </xf>
    <xf numFmtId="0" fontId="75" fillId="0" borderId="70" xfId="0" applyFont="1" applyFill="1" applyBorder="1" applyAlignment="1">
      <alignment horizontal="center" textRotation="90" wrapText="1"/>
    </xf>
    <xf numFmtId="10" fontId="72" fillId="0" borderId="70" xfId="0" applyNumberFormat="1" applyFont="1" applyFill="1" applyBorder="1" applyAlignment="1">
      <alignment/>
    </xf>
    <xf numFmtId="10" fontId="72" fillId="0" borderId="71" xfId="0" applyNumberFormat="1" applyFont="1" applyFill="1" applyBorder="1" applyAlignment="1">
      <alignment/>
    </xf>
    <xf numFmtId="10" fontId="72" fillId="0" borderId="72" xfId="0" applyNumberFormat="1" applyFont="1" applyFill="1" applyBorder="1" applyAlignment="1">
      <alignment/>
    </xf>
    <xf numFmtId="10" fontId="72" fillId="0" borderId="68" xfId="0" applyNumberFormat="1" applyFont="1" applyFill="1" applyBorder="1" applyAlignment="1">
      <alignment/>
    </xf>
    <xf numFmtId="49" fontId="74" fillId="0" borderId="57" xfId="0" applyNumberFormat="1" applyFont="1" applyFill="1" applyBorder="1" applyAlignment="1">
      <alignment horizontal="center" textRotation="90" wrapText="1"/>
    </xf>
    <xf numFmtId="0" fontId="69" fillId="0" borderId="57" xfId="0" applyNumberFormat="1" applyFont="1" applyFill="1" applyBorder="1" applyAlignment="1">
      <alignment horizontal="center"/>
    </xf>
    <xf numFmtId="0" fontId="69" fillId="0" borderId="60" xfId="0" applyNumberFormat="1" applyFont="1" applyFill="1" applyBorder="1" applyAlignment="1">
      <alignment horizontal="center"/>
    </xf>
    <xf numFmtId="0" fontId="69" fillId="0" borderId="11" xfId="0" applyNumberFormat="1" applyFont="1" applyFill="1" applyBorder="1" applyAlignment="1">
      <alignment horizontal="center"/>
    </xf>
    <xf numFmtId="0" fontId="69" fillId="0" borderId="57" xfId="0" applyFont="1" applyFill="1" applyBorder="1" applyAlignment="1">
      <alignment horizontal="center"/>
    </xf>
    <xf numFmtId="0" fontId="69" fillId="0" borderId="6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9" fillId="0" borderId="57" xfId="0" applyNumberFormat="1" applyFont="1" applyFill="1" applyBorder="1" applyAlignment="1">
      <alignment horizontal="center" wrapText="1"/>
    </xf>
    <xf numFmtId="0" fontId="69" fillId="0" borderId="60" xfId="0" applyNumberFormat="1" applyFont="1" applyFill="1" applyBorder="1" applyAlignment="1">
      <alignment horizontal="center" wrapText="1"/>
    </xf>
    <xf numFmtId="0" fontId="69" fillId="0" borderId="11" xfId="0" applyNumberFormat="1" applyFont="1" applyFill="1" applyBorder="1" applyAlignment="1">
      <alignment horizontal="center" wrapText="1"/>
    </xf>
    <xf numFmtId="0" fontId="69" fillId="0" borderId="54" xfId="0" applyNumberFormat="1" applyFont="1" applyFill="1" applyBorder="1" applyAlignment="1">
      <alignment horizontal="center" wrapText="1"/>
    </xf>
    <xf numFmtId="0" fontId="69" fillId="0" borderId="51" xfId="0" applyNumberFormat="1" applyFont="1" applyFill="1" applyBorder="1" applyAlignment="1">
      <alignment horizontal="center" wrapText="1"/>
    </xf>
    <xf numFmtId="0" fontId="69" fillId="0" borderId="73" xfId="0" applyNumberFormat="1" applyFont="1" applyFill="1" applyBorder="1" applyAlignment="1">
      <alignment horizontal="center" wrapText="1"/>
    </xf>
    <xf numFmtId="172" fontId="75" fillId="0" borderId="57" xfId="0" applyNumberFormat="1" applyFont="1" applyFill="1" applyBorder="1" applyAlignment="1">
      <alignment horizontal="center" wrapText="1"/>
    </xf>
    <xf numFmtId="172" fontId="75" fillId="0" borderId="11" xfId="0" applyNumberFormat="1" applyFont="1" applyFill="1" applyBorder="1" applyAlignment="1">
      <alignment horizontal="center"/>
    </xf>
    <xf numFmtId="0" fontId="75" fillId="0" borderId="50" xfId="0" applyFont="1" applyFill="1" applyBorder="1" applyAlignment="1">
      <alignment horizontal="center" textRotation="90" wrapText="1"/>
    </xf>
    <xf numFmtId="0" fontId="75" fillId="0" borderId="74" xfId="0" applyFont="1" applyFill="1" applyBorder="1" applyAlignment="1">
      <alignment horizontal="center" textRotation="90" wrapText="1"/>
    </xf>
    <xf numFmtId="0" fontId="75" fillId="0" borderId="58" xfId="0" applyFont="1" applyFill="1" applyBorder="1" applyAlignment="1">
      <alignment wrapText="1"/>
    </xf>
    <xf numFmtId="0" fontId="75" fillId="0" borderId="75" xfId="0" applyFont="1" applyFill="1" applyBorder="1" applyAlignment="1">
      <alignment wrapText="1"/>
    </xf>
    <xf numFmtId="0" fontId="75" fillId="0" borderId="55" xfId="0" applyFont="1" applyFill="1" applyBorder="1" applyAlignment="1">
      <alignment horizontal="center" textRotation="90" wrapText="1"/>
    </xf>
    <xf numFmtId="0" fontId="75" fillId="0" borderId="76" xfId="0" applyFont="1" applyFill="1" applyBorder="1" applyAlignment="1">
      <alignment horizontal="center" textRotation="90" wrapText="1"/>
    </xf>
    <xf numFmtId="172" fontId="75" fillId="0" borderId="55" xfId="0" applyNumberFormat="1" applyFont="1" applyFill="1" applyBorder="1" applyAlignment="1">
      <alignment horizontal="center" textRotation="90"/>
    </xf>
    <xf numFmtId="172" fontId="75" fillId="0" borderId="76" xfId="0" applyNumberFormat="1" applyFont="1" applyFill="1" applyBorder="1" applyAlignment="1">
      <alignment horizontal="center" textRotation="90"/>
    </xf>
    <xf numFmtId="0" fontId="75" fillId="0" borderId="57" xfId="0" applyFont="1" applyFill="1" applyBorder="1" applyAlignment="1">
      <alignment textRotation="90" wrapText="1"/>
    </xf>
    <xf numFmtId="0" fontId="75" fillId="0" borderId="11" xfId="0" applyFont="1" applyFill="1" applyBorder="1" applyAlignment="1">
      <alignment textRotation="90" wrapText="1"/>
    </xf>
    <xf numFmtId="0" fontId="75" fillId="0" borderId="54" xfId="0" applyFont="1" applyFill="1" applyBorder="1" applyAlignment="1">
      <alignment textRotation="90" wrapText="1"/>
    </xf>
    <xf numFmtId="0" fontId="75" fillId="0" borderId="73" xfId="0" applyFont="1" applyFill="1" applyBorder="1" applyAlignment="1">
      <alignment textRotation="90" wrapText="1"/>
    </xf>
    <xf numFmtId="0" fontId="75" fillId="0" borderId="59" xfId="0" applyFont="1" applyFill="1" applyBorder="1" applyAlignment="1">
      <alignment textRotation="90" wrapText="1"/>
    </xf>
    <xf numFmtId="0" fontId="75" fillId="0" borderId="77" xfId="0" applyFont="1" applyFill="1" applyBorder="1" applyAlignment="1">
      <alignment textRotation="90" wrapText="1"/>
    </xf>
    <xf numFmtId="0" fontId="75" fillId="0" borderId="57" xfId="0" applyFont="1" applyFill="1" applyBorder="1" applyAlignment="1">
      <alignment horizontal="center" textRotation="90" wrapText="1"/>
    </xf>
    <xf numFmtId="0" fontId="75" fillId="0" borderId="11" xfId="0" applyFont="1" applyFill="1" applyBorder="1" applyAlignment="1">
      <alignment horizontal="center" textRotation="90" wrapText="1"/>
    </xf>
    <xf numFmtId="0" fontId="80" fillId="0" borderId="78" xfId="0" applyFont="1" applyFill="1" applyBorder="1" applyAlignment="1">
      <alignment horizontal="center" vertical="center" wrapText="1"/>
    </xf>
    <xf numFmtId="0" fontId="68" fillId="0" borderId="47" xfId="0" applyFont="1" applyFill="1" applyBorder="1" applyAlignment="1">
      <alignment horizontal="center" vertical="center" wrapText="1"/>
    </xf>
    <xf numFmtId="0" fontId="75" fillId="0" borderId="79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5" fillId="0" borderId="80" xfId="0" applyFont="1" applyFill="1" applyBorder="1" applyAlignment="1">
      <alignment horizontal="center" vertical="center" wrapText="1"/>
    </xf>
    <xf numFmtId="172" fontId="75" fillId="0" borderId="58" xfId="0" applyNumberFormat="1" applyFont="1" applyFill="1" applyBorder="1" applyAlignment="1">
      <alignment horizontal="center" textRotation="90"/>
    </xf>
    <xf numFmtId="172" fontId="75" fillId="0" borderId="75" xfId="0" applyNumberFormat="1" applyFont="1" applyFill="1" applyBorder="1" applyAlignment="1">
      <alignment horizontal="center" textRotation="90"/>
    </xf>
    <xf numFmtId="0" fontId="75" fillId="0" borderId="50" xfId="0" applyFont="1" applyFill="1" applyBorder="1" applyAlignment="1">
      <alignment/>
    </xf>
    <xf numFmtId="0" fontId="75" fillId="0" borderId="74" xfId="0" applyFont="1" applyFill="1" applyBorder="1" applyAlignment="1">
      <alignment/>
    </xf>
    <xf numFmtId="0" fontId="75" fillId="0" borderId="55" xfId="0" applyFont="1" applyFill="1" applyBorder="1" applyAlignment="1">
      <alignment wrapText="1"/>
    </xf>
    <xf numFmtId="0" fontId="75" fillId="0" borderId="76" xfId="0" applyFont="1" applyFill="1" applyBorder="1" applyAlignment="1">
      <alignment wrapText="1"/>
    </xf>
    <xf numFmtId="0" fontId="75" fillId="0" borderId="59" xfId="0" applyFont="1" applyFill="1" applyBorder="1" applyAlignment="1">
      <alignment horizontal="center" textRotation="90" wrapText="1"/>
    </xf>
    <xf numFmtId="0" fontId="75" fillId="0" borderId="77" xfId="0" applyFont="1" applyFill="1" applyBorder="1" applyAlignment="1">
      <alignment horizontal="center" textRotation="90" wrapText="1"/>
    </xf>
    <xf numFmtId="0" fontId="10" fillId="0" borderId="5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56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172" fontId="10" fillId="0" borderId="56" xfId="0" applyNumberFormat="1" applyFont="1" applyBorder="1" applyAlignment="1">
      <alignment/>
    </xf>
    <xf numFmtId="172" fontId="10" fillId="0" borderId="47" xfId="0" applyNumberFormat="1" applyFont="1" applyBorder="1" applyAlignment="1">
      <alignment/>
    </xf>
    <xf numFmtId="0" fontId="5" fillId="33" borderId="7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80" xfId="0" applyFont="1" applyFill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textRotation="90" wrapText="1"/>
    </xf>
    <xf numFmtId="0" fontId="10" fillId="0" borderId="47" xfId="0" applyFont="1" applyBorder="1" applyAlignment="1">
      <alignment textRotation="90" wrapText="1"/>
    </xf>
    <xf numFmtId="0" fontId="10" fillId="0" borderId="7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63"/>
  </sheetPr>
  <dimension ref="A1:E251"/>
  <sheetViews>
    <sheetView zoomScalePageLayoutView="0" workbookViewId="0" topLeftCell="A1">
      <pane xSplit="1" ySplit="1" topLeftCell="B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9" sqref="H19"/>
    </sheetView>
  </sheetViews>
  <sheetFormatPr defaultColWidth="9.140625" defaultRowHeight="12.75"/>
  <cols>
    <col min="1" max="1" width="14.140625" style="0" customWidth="1"/>
    <col min="2" max="2" width="19.8515625" style="0" customWidth="1"/>
    <col min="3" max="3" width="18.28125" style="0" customWidth="1"/>
    <col min="4" max="4" width="16.8515625" style="0" customWidth="1"/>
    <col min="5" max="5" width="19.7109375" style="0" customWidth="1"/>
  </cols>
  <sheetData>
    <row r="1" spans="1:5" s="179" customFormat="1" ht="12.75">
      <c r="A1" s="180" t="s">
        <v>3</v>
      </c>
      <c r="B1" s="182" t="s">
        <v>126</v>
      </c>
      <c r="C1" s="180" t="s">
        <v>127</v>
      </c>
      <c r="D1" s="180" t="s">
        <v>128</v>
      </c>
      <c r="E1" s="180" t="s">
        <v>0</v>
      </c>
    </row>
    <row r="2" spans="1:5" ht="12.75">
      <c r="A2" s="181">
        <v>1</v>
      </c>
      <c r="B2" s="183">
        <v>100</v>
      </c>
      <c r="C2" s="181">
        <v>120</v>
      </c>
      <c r="D2" s="181">
        <v>250</v>
      </c>
      <c r="E2" s="181">
        <v>500</v>
      </c>
    </row>
    <row r="3" spans="1:5" ht="12.75">
      <c r="A3" s="181">
        <v>2</v>
      </c>
      <c r="B3" s="183">
        <v>95</v>
      </c>
      <c r="C3" s="181">
        <v>116</v>
      </c>
      <c r="D3" s="181">
        <v>235</v>
      </c>
      <c r="E3" s="181">
        <v>470</v>
      </c>
    </row>
    <row r="4" spans="1:5" ht="12.75">
      <c r="A4" s="181">
        <v>3</v>
      </c>
      <c r="B4" s="183">
        <v>91</v>
      </c>
      <c r="C4" s="181">
        <v>112</v>
      </c>
      <c r="D4" s="181">
        <v>220</v>
      </c>
      <c r="E4" s="181">
        <v>440</v>
      </c>
    </row>
    <row r="5" spans="1:5" ht="12.75">
      <c r="A5" s="181">
        <v>4</v>
      </c>
      <c r="B5" s="183">
        <v>87</v>
      </c>
      <c r="C5" s="181">
        <v>108</v>
      </c>
      <c r="D5" s="181">
        <v>210</v>
      </c>
      <c r="E5" s="181">
        <v>420</v>
      </c>
    </row>
    <row r="6" spans="1:5" ht="12.75">
      <c r="A6" s="181">
        <v>5</v>
      </c>
      <c r="B6" s="183">
        <v>83</v>
      </c>
      <c r="C6" s="181">
        <v>104</v>
      </c>
      <c r="D6" s="181">
        <v>200</v>
      </c>
      <c r="E6" s="181">
        <v>400</v>
      </c>
    </row>
    <row r="7" spans="1:5" ht="12.75">
      <c r="A7" s="181">
        <v>6</v>
      </c>
      <c r="B7" s="183">
        <v>79</v>
      </c>
      <c r="C7" s="181">
        <v>100</v>
      </c>
      <c r="D7" s="181">
        <v>190</v>
      </c>
      <c r="E7" s="181">
        <v>380</v>
      </c>
    </row>
    <row r="8" spans="1:5" ht="12.75">
      <c r="A8" s="181">
        <v>7</v>
      </c>
      <c r="B8" s="183">
        <v>75</v>
      </c>
      <c r="C8" s="181">
        <v>96</v>
      </c>
      <c r="D8" s="181">
        <v>180</v>
      </c>
      <c r="E8" s="181">
        <v>360</v>
      </c>
    </row>
    <row r="9" spans="1:5" ht="12.75">
      <c r="A9" s="181">
        <v>8</v>
      </c>
      <c r="B9" s="183">
        <v>72</v>
      </c>
      <c r="C9" s="181">
        <v>92</v>
      </c>
      <c r="D9" s="181">
        <v>170</v>
      </c>
      <c r="E9" s="181">
        <v>340</v>
      </c>
    </row>
    <row r="10" spans="1:5" ht="12.75">
      <c r="A10" s="181">
        <v>9</v>
      </c>
      <c r="B10" s="183">
        <v>69</v>
      </c>
      <c r="C10" s="181">
        <v>88</v>
      </c>
      <c r="D10" s="181">
        <v>160</v>
      </c>
      <c r="E10" s="181">
        <v>320</v>
      </c>
    </row>
    <row r="11" spans="1:5" ht="12.75">
      <c r="A11" s="181">
        <v>10</v>
      </c>
      <c r="B11" s="183">
        <v>66</v>
      </c>
      <c r="C11" s="181">
        <v>84</v>
      </c>
      <c r="D11" s="181">
        <v>150</v>
      </c>
      <c r="E11" s="181">
        <v>300</v>
      </c>
    </row>
    <row r="12" spans="1:5" ht="12.75">
      <c r="A12" s="181">
        <v>11</v>
      </c>
      <c r="B12" s="183">
        <v>63</v>
      </c>
      <c r="C12" s="181">
        <v>80</v>
      </c>
      <c r="D12" s="181">
        <v>140</v>
      </c>
      <c r="E12" s="181">
        <v>290</v>
      </c>
    </row>
    <row r="13" spans="1:5" ht="12.75">
      <c r="A13" s="181">
        <v>12</v>
      </c>
      <c r="B13" s="183">
        <v>60</v>
      </c>
      <c r="C13" s="181">
        <v>76</v>
      </c>
      <c r="D13" s="181">
        <v>130</v>
      </c>
      <c r="E13" s="181">
        <v>280</v>
      </c>
    </row>
    <row r="14" spans="1:5" ht="12.75">
      <c r="A14" s="181">
        <v>13</v>
      </c>
      <c r="B14" s="183">
        <v>57</v>
      </c>
      <c r="C14" s="181">
        <v>72</v>
      </c>
      <c r="D14" s="181">
        <v>120</v>
      </c>
      <c r="E14" s="181">
        <v>270</v>
      </c>
    </row>
    <row r="15" spans="1:5" ht="12.75">
      <c r="A15" s="181">
        <v>14</v>
      </c>
      <c r="B15" s="183">
        <v>54</v>
      </c>
      <c r="C15" s="181">
        <v>68</v>
      </c>
      <c r="D15" s="181">
        <v>110</v>
      </c>
      <c r="E15" s="181">
        <v>260</v>
      </c>
    </row>
    <row r="16" spans="1:5" ht="12.75">
      <c r="A16" s="181">
        <v>15</v>
      </c>
      <c r="B16" s="183">
        <v>51</v>
      </c>
      <c r="C16" s="181">
        <v>62</v>
      </c>
      <c r="D16" s="181">
        <v>100</v>
      </c>
      <c r="E16" s="181">
        <v>250</v>
      </c>
    </row>
    <row r="17" spans="1:5" ht="12.75">
      <c r="A17" s="181">
        <v>16</v>
      </c>
      <c r="B17" s="183">
        <v>48</v>
      </c>
      <c r="C17" s="181">
        <v>60</v>
      </c>
      <c r="D17" s="181">
        <v>95</v>
      </c>
      <c r="E17" s="181">
        <v>240</v>
      </c>
    </row>
    <row r="18" spans="1:5" ht="12.75">
      <c r="A18" s="181">
        <v>17</v>
      </c>
      <c r="B18" s="183">
        <v>46</v>
      </c>
      <c r="C18" s="181">
        <v>58</v>
      </c>
      <c r="D18" s="181">
        <v>90</v>
      </c>
      <c r="E18" s="181">
        <v>230</v>
      </c>
    </row>
    <row r="19" spans="1:5" ht="12.75">
      <c r="A19" s="181">
        <v>18</v>
      </c>
      <c r="B19" s="183">
        <v>44</v>
      </c>
      <c r="C19" s="181">
        <v>56</v>
      </c>
      <c r="D19" s="181">
        <v>85</v>
      </c>
      <c r="E19" s="181">
        <v>225</v>
      </c>
    </row>
    <row r="20" spans="1:5" ht="12.75">
      <c r="A20" s="181">
        <v>19</v>
      </c>
      <c r="B20" s="183">
        <v>42</v>
      </c>
      <c r="C20" s="181">
        <v>54</v>
      </c>
      <c r="D20" s="181">
        <v>80</v>
      </c>
      <c r="E20" s="181">
        <v>210</v>
      </c>
    </row>
    <row r="21" spans="1:5" ht="12.75">
      <c r="A21" s="181">
        <v>20</v>
      </c>
      <c r="B21" s="183">
        <v>40</v>
      </c>
      <c r="C21" s="181">
        <v>52</v>
      </c>
      <c r="D21" s="181">
        <v>75</v>
      </c>
      <c r="E21" s="181">
        <v>200</v>
      </c>
    </row>
    <row r="22" spans="1:5" ht="12.75">
      <c r="A22" s="181">
        <v>21</v>
      </c>
      <c r="B22" s="183">
        <v>38</v>
      </c>
      <c r="C22" s="181">
        <v>50</v>
      </c>
      <c r="D22" s="181">
        <v>70</v>
      </c>
      <c r="E22" s="181">
        <v>190</v>
      </c>
    </row>
    <row r="23" spans="1:5" ht="12.75">
      <c r="A23" s="181">
        <v>22</v>
      </c>
      <c r="B23" s="183">
        <v>36</v>
      </c>
      <c r="C23" s="181">
        <v>48</v>
      </c>
      <c r="D23" s="181">
        <v>65</v>
      </c>
      <c r="E23" s="181">
        <v>180</v>
      </c>
    </row>
    <row r="24" spans="1:5" ht="12.75">
      <c r="A24" s="181">
        <v>23</v>
      </c>
      <c r="B24" s="183">
        <v>34</v>
      </c>
      <c r="C24" s="181">
        <v>46</v>
      </c>
      <c r="D24" s="181">
        <v>60</v>
      </c>
      <c r="E24" s="181">
        <v>170</v>
      </c>
    </row>
    <row r="25" spans="1:5" ht="12.75">
      <c r="A25" s="181">
        <v>24</v>
      </c>
      <c r="B25" s="183">
        <v>32</v>
      </c>
      <c r="C25" s="181">
        <v>44</v>
      </c>
      <c r="D25" s="181">
        <v>55</v>
      </c>
      <c r="E25" s="181">
        <v>160</v>
      </c>
    </row>
    <row r="26" spans="1:5" ht="12.75">
      <c r="A26" s="181">
        <v>25</v>
      </c>
      <c r="B26" s="183">
        <v>30</v>
      </c>
      <c r="C26" s="181">
        <v>42</v>
      </c>
      <c r="D26" s="181">
        <v>50</v>
      </c>
      <c r="E26" s="181">
        <v>150</v>
      </c>
    </row>
    <row r="27" spans="1:5" ht="12.75">
      <c r="A27" s="181">
        <v>26</v>
      </c>
      <c r="B27" s="183">
        <v>28</v>
      </c>
      <c r="C27" s="181">
        <v>40</v>
      </c>
      <c r="D27" s="181">
        <v>45</v>
      </c>
      <c r="E27" s="181">
        <v>140</v>
      </c>
    </row>
    <row r="28" spans="1:5" ht="12.75">
      <c r="A28" s="181">
        <v>27</v>
      </c>
      <c r="B28" s="183">
        <v>26</v>
      </c>
      <c r="C28" s="181">
        <v>38</v>
      </c>
      <c r="D28" s="181">
        <v>40</v>
      </c>
      <c r="E28" s="181">
        <v>130</v>
      </c>
    </row>
    <row r="29" spans="1:5" ht="12.75">
      <c r="A29" s="181">
        <v>28</v>
      </c>
      <c r="B29" s="183">
        <v>24</v>
      </c>
      <c r="C29" s="181">
        <v>36</v>
      </c>
      <c r="D29" s="181">
        <v>35</v>
      </c>
      <c r="E29" s="181">
        <v>120</v>
      </c>
    </row>
    <row r="30" spans="1:5" ht="12.75">
      <c r="A30" s="181">
        <v>29</v>
      </c>
      <c r="B30" s="183">
        <v>22</v>
      </c>
      <c r="C30" s="181">
        <v>34</v>
      </c>
      <c r="D30" s="181">
        <v>30</v>
      </c>
      <c r="E30" s="181">
        <v>110</v>
      </c>
    </row>
    <row r="31" spans="1:5" ht="12.75">
      <c r="A31" s="181">
        <v>30</v>
      </c>
      <c r="B31" s="183">
        <v>21</v>
      </c>
      <c r="C31" s="181">
        <v>32</v>
      </c>
      <c r="D31" s="181">
        <v>25</v>
      </c>
      <c r="E31" s="181">
        <v>100</v>
      </c>
    </row>
    <row r="32" spans="1:5" ht="12.75">
      <c r="A32" s="181">
        <v>31</v>
      </c>
      <c r="B32" s="183">
        <v>20</v>
      </c>
      <c r="C32" s="181">
        <v>30</v>
      </c>
      <c r="D32" s="181">
        <v>24</v>
      </c>
      <c r="E32" s="181">
        <v>95</v>
      </c>
    </row>
    <row r="33" spans="1:5" ht="12.75">
      <c r="A33" s="181">
        <v>32</v>
      </c>
      <c r="B33" s="183">
        <v>19</v>
      </c>
      <c r="C33" s="181">
        <v>29</v>
      </c>
      <c r="D33" s="181">
        <v>23</v>
      </c>
      <c r="E33" s="181">
        <v>90</v>
      </c>
    </row>
    <row r="34" spans="1:5" ht="12.75">
      <c r="A34" s="181">
        <v>33</v>
      </c>
      <c r="B34" s="183">
        <v>18</v>
      </c>
      <c r="C34" s="181">
        <v>28</v>
      </c>
      <c r="D34" s="181">
        <v>22</v>
      </c>
      <c r="E34" s="181">
        <v>85</v>
      </c>
    </row>
    <row r="35" spans="1:5" ht="12.75">
      <c r="A35" s="181">
        <v>34</v>
      </c>
      <c r="B35" s="183">
        <v>17</v>
      </c>
      <c r="C35" s="181">
        <v>27</v>
      </c>
      <c r="D35" s="181">
        <v>21</v>
      </c>
      <c r="E35" s="181">
        <v>80</v>
      </c>
    </row>
    <row r="36" spans="1:5" ht="12.75">
      <c r="A36" s="181">
        <v>35</v>
      </c>
      <c r="B36" s="183">
        <v>16</v>
      </c>
      <c r="C36" s="181">
        <v>26</v>
      </c>
      <c r="D36" s="181">
        <v>20</v>
      </c>
      <c r="E36" s="181">
        <v>75</v>
      </c>
    </row>
    <row r="37" spans="1:5" ht="12.75">
      <c r="A37" s="181">
        <v>36</v>
      </c>
      <c r="B37" s="183">
        <v>15</v>
      </c>
      <c r="C37" s="181">
        <v>25</v>
      </c>
      <c r="D37" s="181">
        <v>19</v>
      </c>
      <c r="E37" s="181">
        <v>70</v>
      </c>
    </row>
    <row r="38" spans="1:5" ht="12.75">
      <c r="A38" s="181">
        <v>37</v>
      </c>
      <c r="B38" s="183">
        <v>14</v>
      </c>
      <c r="C38" s="181">
        <v>24</v>
      </c>
      <c r="D38" s="181">
        <v>18</v>
      </c>
      <c r="E38" s="181">
        <v>65</v>
      </c>
    </row>
    <row r="39" spans="1:5" ht="12.75">
      <c r="A39" s="181">
        <v>38</v>
      </c>
      <c r="B39" s="183">
        <v>13</v>
      </c>
      <c r="C39" s="181">
        <v>23</v>
      </c>
      <c r="D39" s="181">
        <v>17</v>
      </c>
      <c r="E39" s="181">
        <v>60</v>
      </c>
    </row>
    <row r="40" spans="1:5" ht="12.75">
      <c r="A40" s="181">
        <v>39</v>
      </c>
      <c r="B40" s="183">
        <v>12</v>
      </c>
      <c r="C40" s="181">
        <v>22</v>
      </c>
      <c r="D40" s="181">
        <v>16</v>
      </c>
      <c r="E40" s="181">
        <v>55</v>
      </c>
    </row>
    <row r="41" spans="1:5" ht="12.75">
      <c r="A41" s="181">
        <v>40</v>
      </c>
      <c r="B41" s="183">
        <v>11</v>
      </c>
      <c r="C41" s="181">
        <v>21</v>
      </c>
      <c r="D41" s="181">
        <v>15</v>
      </c>
      <c r="E41" s="181">
        <v>50</v>
      </c>
    </row>
    <row r="42" spans="1:5" ht="12.75">
      <c r="A42" s="181">
        <v>41</v>
      </c>
      <c r="B42" s="183">
        <v>10</v>
      </c>
      <c r="C42" s="181">
        <v>20</v>
      </c>
      <c r="D42" s="181">
        <v>14</v>
      </c>
      <c r="E42" s="181">
        <v>45</v>
      </c>
    </row>
    <row r="43" spans="1:5" ht="12.75">
      <c r="A43" s="181">
        <v>42</v>
      </c>
      <c r="B43" s="183">
        <v>9</v>
      </c>
      <c r="C43" s="181">
        <v>19</v>
      </c>
      <c r="D43" s="181">
        <v>13</v>
      </c>
      <c r="E43" s="181">
        <v>40</v>
      </c>
    </row>
    <row r="44" spans="1:5" ht="12.75">
      <c r="A44" s="181">
        <v>43</v>
      </c>
      <c r="B44" s="183">
        <v>8</v>
      </c>
      <c r="C44" s="181">
        <v>18</v>
      </c>
      <c r="D44" s="181">
        <v>12</v>
      </c>
      <c r="E44" s="181">
        <v>35</v>
      </c>
    </row>
    <row r="45" spans="1:5" ht="12.75">
      <c r="A45" s="181">
        <v>44</v>
      </c>
      <c r="B45" s="183">
        <v>7</v>
      </c>
      <c r="C45" s="181">
        <v>17</v>
      </c>
      <c r="D45" s="181">
        <v>11</v>
      </c>
      <c r="E45" s="181">
        <v>30</v>
      </c>
    </row>
    <row r="46" spans="1:5" ht="12.75">
      <c r="A46" s="181">
        <v>45</v>
      </c>
      <c r="B46" s="183">
        <v>6</v>
      </c>
      <c r="C46" s="181">
        <v>15</v>
      </c>
      <c r="D46" s="181">
        <v>10</v>
      </c>
      <c r="E46" s="181">
        <v>35</v>
      </c>
    </row>
    <row r="47" spans="1:5" ht="12.75">
      <c r="A47" s="181">
        <v>46</v>
      </c>
      <c r="B47" s="183">
        <v>5</v>
      </c>
      <c r="C47" s="181">
        <v>15</v>
      </c>
      <c r="D47" s="181">
        <v>10</v>
      </c>
      <c r="E47" s="181">
        <v>35</v>
      </c>
    </row>
    <row r="48" spans="1:5" ht="12.75">
      <c r="A48" s="181">
        <v>47</v>
      </c>
      <c r="B48" s="183">
        <v>4</v>
      </c>
      <c r="C48" s="181">
        <v>15</v>
      </c>
      <c r="D48" s="181">
        <v>10</v>
      </c>
      <c r="E48" s="181">
        <v>35</v>
      </c>
    </row>
    <row r="49" spans="1:5" ht="12.75">
      <c r="A49" s="181">
        <v>48</v>
      </c>
      <c r="B49" s="183">
        <v>3</v>
      </c>
      <c r="C49" s="181">
        <v>15</v>
      </c>
      <c r="D49" s="181">
        <v>10</v>
      </c>
      <c r="E49" s="181">
        <v>35</v>
      </c>
    </row>
    <row r="50" spans="1:5" ht="12.75">
      <c r="A50" s="181">
        <v>49</v>
      </c>
      <c r="B50" s="183">
        <v>2</v>
      </c>
      <c r="C50" s="181">
        <v>15</v>
      </c>
      <c r="D50" s="181">
        <v>10</v>
      </c>
      <c r="E50" s="181">
        <v>35</v>
      </c>
    </row>
    <row r="51" spans="1:5" ht="12.75">
      <c r="A51" s="181">
        <v>50</v>
      </c>
      <c r="B51" s="183">
        <v>1</v>
      </c>
      <c r="C51" s="181">
        <v>15</v>
      </c>
      <c r="D51" s="181">
        <v>10</v>
      </c>
      <c r="E51" s="181">
        <v>35</v>
      </c>
    </row>
    <row r="52" spans="1:5" ht="12.75">
      <c r="A52" s="181">
        <v>51</v>
      </c>
      <c r="B52" s="183">
        <v>1</v>
      </c>
      <c r="C52" s="181">
        <v>15</v>
      </c>
      <c r="D52" s="181">
        <v>10</v>
      </c>
      <c r="E52" s="181">
        <v>35</v>
      </c>
    </row>
    <row r="53" spans="1:5" ht="12.75">
      <c r="A53" s="181">
        <v>52</v>
      </c>
      <c r="B53" s="183">
        <v>1</v>
      </c>
      <c r="C53" s="181">
        <v>15</v>
      </c>
      <c r="D53" s="181">
        <v>10</v>
      </c>
      <c r="E53" s="181">
        <v>35</v>
      </c>
    </row>
    <row r="54" spans="1:5" ht="12.75">
      <c r="A54" s="181">
        <v>53</v>
      </c>
      <c r="B54" s="183">
        <v>1</v>
      </c>
      <c r="C54" s="181">
        <v>15</v>
      </c>
      <c r="D54" s="181">
        <v>10</v>
      </c>
      <c r="E54" s="181">
        <v>35</v>
      </c>
    </row>
    <row r="55" spans="1:5" ht="12.75">
      <c r="A55" s="181">
        <v>54</v>
      </c>
      <c r="B55" s="183">
        <v>1</v>
      </c>
      <c r="C55" s="181">
        <v>15</v>
      </c>
      <c r="D55" s="181">
        <v>10</v>
      </c>
      <c r="E55" s="181">
        <v>35</v>
      </c>
    </row>
    <row r="56" spans="1:5" ht="12.75">
      <c r="A56" s="181">
        <v>55</v>
      </c>
      <c r="B56" s="183">
        <v>1</v>
      </c>
      <c r="C56" s="181">
        <v>15</v>
      </c>
      <c r="D56" s="181">
        <v>10</v>
      </c>
      <c r="E56" s="181">
        <v>35</v>
      </c>
    </row>
    <row r="57" spans="1:5" ht="12.75">
      <c r="A57" s="181">
        <v>56</v>
      </c>
      <c r="B57" s="183">
        <v>1</v>
      </c>
      <c r="C57" s="181">
        <v>13</v>
      </c>
      <c r="D57" s="181">
        <v>9</v>
      </c>
      <c r="E57" s="181">
        <v>30</v>
      </c>
    </row>
    <row r="58" spans="1:5" ht="12.75">
      <c r="A58" s="181">
        <v>57</v>
      </c>
      <c r="B58" s="183">
        <v>1</v>
      </c>
      <c r="C58" s="181">
        <v>13</v>
      </c>
      <c r="D58" s="181">
        <v>9</v>
      </c>
      <c r="E58" s="181">
        <v>30</v>
      </c>
    </row>
    <row r="59" spans="1:5" ht="12.75">
      <c r="A59" s="181">
        <v>58</v>
      </c>
      <c r="B59" s="183">
        <v>1</v>
      </c>
      <c r="C59" s="181">
        <v>13</v>
      </c>
      <c r="D59" s="181">
        <v>9</v>
      </c>
      <c r="E59" s="181">
        <v>30</v>
      </c>
    </row>
    <row r="60" spans="1:5" ht="12.75">
      <c r="A60" s="181">
        <v>59</v>
      </c>
      <c r="B60" s="183">
        <v>1</v>
      </c>
      <c r="C60" s="181">
        <v>13</v>
      </c>
      <c r="D60" s="181">
        <v>9</v>
      </c>
      <c r="E60" s="181">
        <v>30</v>
      </c>
    </row>
    <row r="61" spans="1:5" ht="12.75">
      <c r="A61" s="181">
        <v>60</v>
      </c>
      <c r="B61" s="183">
        <v>1</v>
      </c>
      <c r="C61" s="181">
        <v>13</v>
      </c>
      <c r="D61" s="181">
        <v>9</v>
      </c>
      <c r="E61" s="181">
        <v>30</v>
      </c>
    </row>
    <row r="62" spans="1:5" ht="12.75">
      <c r="A62" s="181">
        <v>61</v>
      </c>
      <c r="B62" s="183">
        <v>1</v>
      </c>
      <c r="C62" s="181">
        <v>13</v>
      </c>
      <c r="D62" s="181">
        <v>9</v>
      </c>
      <c r="E62" s="181">
        <v>30</v>
      </c>
    </row>
    <row r="63" spans="1:5" ht="12.75">
      <c r="A63" s="181">
        <v>62</v>
      </c>
      <c r="B63" s="183">
        <v>1</v>
      </c>
      <c r="C63" s="181">
        <v>13</v>
      </c>
      <c r="D63" s="181">
        <v>9</v>
      </c>
      <c r="E63" s="181">
        <v>30</v>
      </c>
    </row>
    <row r="64" spans="1:5" ht="12.75">
      <c r="A64" s="181">
        <v>63</v>
      </c>
      <c r="B64" s="183">
        <v>1</v>
      </c>
      <c r="C64" s="181">
        <v>13</v>
      </c>
      <c r="D64" s="181">
        <v>9</v>
      </c>
      <c r="E64" s="181">
        <v>30</v>
      </c>
    </row>
    <row r="65" spans="1:5" ht="12.75">
      <c r="A65" s="181">
        <v>64</v>
      </c>
      <c r="B65" s="183">
        <v>1</v>
      </c>
      <c r="C65" s="181">
        <v>13</v>
      </c>
      <c r="D65" s="181">
        <v>9</v>
      </c>
      <c r="E65" s="181">
        <v>30</v>
      </c>
    </row>
    <row r="66" spans="1:5" ht="12.75">
      <c r="A66" s="181">
        <v>65</v>
      </c>
      <c r="B66" s="183">
        <v>1</v>
      </c>
      <c r="C66" s="181">
        <v>13</v>
      </c>
      <c r="D66" s="181">
        <v>9</v>
      </c>
      <c r="E66" s="181">
        <v>30</v>
      </c>
    </row>
    <row r="67" spans="1:5" ht="12.75">
      <c r="A67" s="181">
        <v>66</v>
      </c>
      <c r="B67" s="183">
        <v>1</v>
      </c>
      <c r="C67" s="181">
        <v>11</v>
      </c>
      <c r="D67" s="181">
        <v>8</v>
      </c>
      <c r="E67" s="181">
        <v>25</v>
      </c>
    </row>
    <row r="68" spans="1:5" ht="12.75">
      <c r="A68" s="181">
        <v>67</v>
      </c>
      <c r="B68" s="183">
        <v>1</v>
      </c>
      <c r="C68" s="181">
        <v>11</v>
      </c>
      <c r="D68" s="181">
        <v>8</v>
      </c>
      <c r="E68" s="181">
        <v>25</v>
      </c>
    </row>
    <row r="69" spans="1:5" ht="12.75">
      <c r="A69" s="181">
        <v>68</v>
      </c>
      <c r="B69" s="183">
        <v>1</v>
      </c>
      <c r="C69" s="181">
        <v>11</v>
      </c>
      <c r="D69" s="181">
        <v>8</v>
      </c>
      <c r="E69" s="181">
        <v>25</v>
      </c>
    </row>
    <row r="70" spans="1:5" ht="12.75">
      <c r="A70" s="181">
        <v>69</v>
      </c>
      <c r="B70" s="183">
        <v>1</v>
      </c>
      <c r="C70" s="181">
        <v>11</v>
      </c>
      <c r="D70" s="181">
        <v>8</v>
      </c>
      <c r="E70" s="181">
        <v>25</v>
      </c>
    </row>
    <row r="71" spans="1:5" ht="12.75">
      <c r="A71" s="181">
        <v>70</v>
      </c>
      <c r="B71" s="183">
        <v>1</v>
      </c>
      <c r="C71" s="181">
        <v>11</v>
      </c>
      <c r="D71" s="181">
        <v>8</v>
      </c>
      <c r="E71" s="181">
        <v>25</v>
      </c>
    </row>
    <row r="72" spans="1:5" ht="12.75">
      <c r="A72" s="181">
        <v>71</v>
      </c>
      <c r="B72" s="183">
        <v>1</v>
      </c>
      <c r="C72" s="181">
        <v>11</v>
      </c>
      <c r="D72" s="181">
        <v>8</v>
      </c>
      <c r="E72" s="181">
        <v>25</v>
      </c>
    </row>
    <row r="73" spans="1:5" ht="12.75">
      <c r="A73" s="181">
        <v>72</v>
      </c>
      <c r="B73" s="183">
        <v>1</v>
      </c>
      <c r="C73" s="181">
        <v>11</v>
      </c>
      <c r="D73" s="181">
        <v>8</v>
      </c>
      <c r="E73" s="181">
        <v>25</v>
      </c>
    </row>
    <row r="74" spans="1:5" ht="12.75">
      <c r="A74" s="181">
        <v>73</v>
      </c>
      <c r="B74" s="183">
        <v>1</v>
      </c>
      <c r="C74" s="181">
        <v>11</v>
      </c>
      <c r="D74" s="181">
        <v>8</v>
      </c>
      <c r="E74" s="181">
        <v>25</v>
      </c>
    </row>
    <row r="75" spans="1:5" ht="12.75">
      <c r="A75" s="181">
        <v>74</v>
      </c>
      <c r="B75" s="183">
        <v>1</v>
      </c>
      <c r="C75" s="181">
        <v>11</v>
      </c>
      <c r="D75" s="181">
        <v>8</v>
      </c>
      <c r="E75" s="181">
        <v>25</v>
      </c>
    </row>
    <row r="76" spans="1:5" ht="12.75">
      <c r="A76" s="181">
        <v>75</v>
      </c>
      <c r="B76" s="183">
        <v>1</v>
      </c>
      <c r="C76" s="181">
        <v>11</v>
      </c>
      <c r="D76" s="181">
        <v>8</v>
      </c>
      <c r="E76" s="181">
        <v>25</v>
      </c>
    </row>
    <row r="77" spans="1:5" ht="12.75">
      <c r="A77" s="181">
        <v>76</v>
      </c>
      <c r="B77" s="183">
        <v>1</v>
      </c>
      <c r="C77" s="181">
        <v>9</v>
      </c>
      <c r="D77" s="181">
        <v>7</v>
      </c>
      <c r="E77" s="181">
        <v>20</v>
      </c>
    </row>
    <row r="78" spans="1:5" ht="12.75">
      <c r="A78" s="181">
        <v>77</v>
      </c>
      <c r="B78" s="183">
        <v>1</v>
      </c>
      <c r="C78" s="181">
        <v>9</v>
      </c>
      <c r="D78" s="181">
        <v>7</v>
      </c>
      <c r="E78" s="181">
        <v>20</v>
      </c>
    </row>
    <row r="79" spans="1:5" ht="12.75">
      <c r="A79" s="181">
        <v>78</v>
      </c>
      <c r="B79" s="183">
        <v>1</v>
      </c>
      <c r="C79" s="181">
        <v>9</v>
      </c>
      <c r="D79" s="181">
        <v>7</v>
      </c>
      <c r="E79" s="181">
        <v>20</v>
      </c>
    </row>
    <row r="80" spans="1:5" ht="12.75">
      <c r="A80" s="181">
        <v>79</v>
      </c>
      <c r="B80" s="183">
        <v>1</v>
      </c>
      <c r="C80" s="181">
        <v>9</v>
      </c>
      <c r="D80" s="181">
        <v>7</v>
      </c>
      <c r="E80" s="181">
        <v>20</v>
      </c>
    </row>
    <row r="81" spans="1:5" ht="12.75">
      <c r="A81" s="181">
        <v>80</v>
      </c>
      <c r="B81" s="183">
        <v>1</v>
      </c>
      <c r="C81" s="181">
        <v>9</v>
      </c>
      <c r="D81" s="181">
        <v>7</v>
      </c>
      <c r="E81" s="181">
        <v>20</v>
      </c>
    </row>
    <row r="82" spans="1:5" ht="12.75">
      <c r="A82" s="181">
        <v>81</v>
      </c>
      <c r="B82" s="183">
        <v>1</v>
      </c>
      <c r="C82" s="181">
        <v>9</v>
      </c>
      <c r="D82" s="181">
        <v>7</v>
      </c>
      <c r="E82" s="181">
        <v>20</v>
      </c>
    </row>
    <row r="83" spans="1:5" ht="12.75">
      <c r="A83" s="181">
        <v>82</v>
      </c>
      <c r="B83" s="183">
        <v>1</v>
      </c>
      <c r="C83" s="181">
        <v>9</v>
      </c>
      <c r="D83" s="181">
        <v>7</v>
      </c>
      <c r="E83" s="181">
        <v>20</v>
      </c>
    </row>
    <row r="84" spans="1:5" ht="12.75">
      <c r="A84" s="181">
        <v>83</v>
      </c>
      <c r="B84" s="183">
        <v>1</v>
      </c>
      <c r="C84" s="181">
        <v>9</v>
      </c>
      <c r="D84" s="181">
        <v>7</v>
      </c>
      <c r="E84" s="181">
        <v>20</v>
      </c>
    </row>
    <row r="85" spans="1:5" ht="12.75">
      <c r="A85" s="181">
        <v>84</v>
      </c>
      <c r="B85" s="183">
        <v>1</v>
      </c>
      <c r="C85" s="181">
        <v>9</v>
      </c>
      <c r="D85" s="181">
        <v>7</v>
      </c>
      <c r="E85" s="181">
        <v>20</v>
      </c>
    </row>
    <row r="86" spans="1:5" ht="12.75">
      <c r="A86" s="181">
        <v>85</v>
      </c>
      <c r="B86" s="183">
        <v>1</v>
      </c>
      <c r="C86" s="181">
        <v>9</v>
      </c>
      <c r="D86" s="181">
        <v>7</v>
      </c>
      <c r="E86" s="181">
        <v>20</v>
      </c>
    </row>
    <row r="87" spans="1:5" ht="12.75">
      <c r="A87" s="181">
        <v>86</v>
      </c>
      <c r="B87" s="183">
        <v>1</v>
      </c>
      <c r="C87" s="181">
        <v>7</v>
      </c>
      <c r="D87" s="181">
        <v>5</v>
      </c>
      <c r="E87" s="181">
        <v>15</v>
      </c>
    </row>
    <row r="88" spans="1:5" ht="12.75">
      <c r="A88" s="181">
        <v>87</v>
      </c>
      <c r="B88" s="183">
        <v>1</v>
      </c>
      <c r="C88" s="181">
        <v>7</v>
      </c>
      <c r="D88" s="181">
        <v>5</v>
      </c>
      <c r="E88" s="181">
        <v>15</v>
      </c>
    </row>
    <row r="89" spans="1:5" ht="12.75">
      <c r="A89" s="181">
        <v>88</v>
      </c>
      <c r="B89" s="183">
        <v>1</v>
      </c>
      <c r="C89" s="181">
        <v>7</v>
      </c>
      <c r="D89" s="181">
        <v>5</v>
      </c>
      <c r="E89" s="181">
        <v>15</v>
      </c>
    </row>
    <row r="90" spans="1:5" ht="12.75">
      <c r="A90" s="181">
        <v>89</v>
      </c>
      <c r="B90" s="183">
        <v>1</v>
      </c>
      <c r="C90" s="181">
        <v>7</v>
      </c>
      <c r="D90" s="181">
        <v>5</v>
      </c>
      <c r="E90" s="181">
        <v>15</v>
      </c>
    </row>
    <row r="91" spans="1:5" ht="12.75">
      <c r="A91" s="181">
        <v>90</v>
      </c>
      <c r="B91" s="183">
        <v>1</v>
      </c>
      <c r="C91" s="181">
        <v>7</v>
      </c>
      <c r="D91" s="181">
        <v>5</v>
      </c>
      <c r="E91" s="181">
        <v>15</v>
      </c>
    </row>
    <row r="92" spans="1:5" ht="12.75">
      <c r="A92" s="181">
        <v>91</v>
      </c>
      <c r="B92" s="183">
        <v>1</v>
      </c>
      <c r="C92" s="181">
        <v>7</v>
      </c>
      <c r="D92" s="181">
        <v>5</v>
      </c>
      <c r="E92" s="181">
        <v>15</v>
      </c>
    </row>
    <row r="93" spans="1:5" ht="12.75">
      <c r="A93" s="181">
        <v>92</v>
      </c>
      <c r="B93" s="183">
        <v>1</v>
      </c>
      <c r="C93" s="181">
        <v>7</v>
      </c>
      <c r="D93" s="181">
        <v>5</v>
      </c>
      <c r="E93" s="181">
        <v>15</v>
      </c>
    </row>
    <row r="94" spans="1:5" ht="12.75">
      <c r="A94" s="181">
        <v>93</v>
      </c>
      <c r="B94" s="183">
        <v>1</v>
      </c>
      <c r="C94" s="181">
        <v>7</v>
      </c>
      <c r="D94" s="181">
        <v>5</v>
      </c>
      <c r="E94" s="181">
        <v>15</v>
      </c>
    </row>
    <row r="95" spans="1:5" ht="12.75">
      <c r="A95" s="181">
        <v>94</v>
      </c>
      <c r="B95" s="183">
        <v>1</v>
      </c>
      <c r="C95" s="181">
        <v>7</v>
      </c>
      <c r="D95" s="181">
        <v>5</v>
      </c>
      <c r="E95" s="181">
        <v>15</v>
      </c>
    </row>
    <row r="96" spans="1:5" ht="12.75">
      <c r="A96" s="181">
        <v>95</v>
      </c>
      <c r="B96" s="183">
        <v>1</v>
      </c>
      <c r="C96" s="181">
        <v>7</v>
      </c>
      <c r="D96" s="181">
        <v>5</v>
      </c>
      <c r="E96" s="181">
        <v>15</v>
      </c>
    </row>
    <row r="97" spans="1:5" ht="12.75">
      <c r="A97" s="181">
        <v>96</v>
      </c>
      <c r="B97" s="183">
        <v>1</v>
      </c>
      <c r="C97" s="181">
        <v>7</v>
      </c>
      <c r="D97" s="181">
        <v>5</v>
      </c>
      <c r="E97" s="181">
        <v>15</v>
      </c>
    </row>
    <row r="98" spans="1:5" ht="12.75">
      <c r="A98" s="181">
        <v>97</v>
      </c>
      <c r="B98" s="183">
        <v>1</v>
      </c>
      <c r="C98" s="181">
        <v>7</v>
      </c>
      <c r="D98" s="181">
        <v>5</v>
      </c>
      <c r="E98" s="181">
        <v>15</v>
      </c>
    </row>
    <row r="99" spans="1:5" ht="12.75">
      <c r="A99" s="181">
        <v>98</v>
      </c>
      <c r="B99" s="183">
        <v>1</v>
      </c>
      <c r="C99" s="181">
        <v>7</v>
      </c>
      <c r="D99" s="181">
        <v>5</v>
      </c>
      <c r="E99" s="181">
        <v>15</v>
      </c>
    </row>
    <row r="100" spans="1:5" ht="12.75">
      <c r="A100" s="181">
        <v>99</v>
      </c>
      <c r="B100" s="183">
        <v>1</v>
      </c>
      <c r="C100" s="181">
        <v>7</v>
      </c>
      <c r="D100" s="181">
        <v>5</v>
      </c>
      <c r="E100" s="181">
        <v>15</v>
      </c>
    </row>
    <row r="101" spans="1:5" ht="12.75">
      <c r="A101" s="181">
        <v>100</v>
      </c>
      <c r="B101" s="183">
        <v>1</v>
      </c>
      <c r="C101" s="181">
        <v>7</v>
      </c>
      <c r="D101" s="181">
        <v>5</v>
      </c>
      <c r="E101" s="181">
        <v>15</v>
      </c>
    </row>
    <row r="102" spans="1:5" ht="12.75">
      <c r="A102" s="181">
        <v>101</v>
      </c>
      <c r="B102" s="183">
        <v>1</v>
      </c>
      <c r="C102" s="181">
        <v>7</v>
      </c>
      <c r="D102" s="181">
        <v>5</v>
      </c>
      <c r="E102" s="181">
        <v>15</v>
      </c>
    </row>
    <row r="103" spans="1:5" ht="12.75">
      <c r="A103" s="181">
        <v>102</v>
      </c>
      <c r="B103" s="183">
        <v>1</v>
      </c>
      <c r="C103" s="181">
        <v>7</v>
      </c>
      <c r="D103" s="181">
        <v>5</v>
      </c>
      <c r="E103" s="181">
        <v>15</v>
      </c>
    </row>
    <row r="104" spans="1:5" ht="12.75">
      <c r="A104" s="181">
        <v>103</v>
      </c>
      <c r="B104" s="183">
        <v>1</v>
      </c>
      <c r="C104" s="181">
        <v>7</v>
      </c>
      <c r="D104" s="181">
        <v>5</v>
      </c>
      <c r="E104" s="181">
        <v>15</v>
      </c>
    </row>
    <row r="105" spans="1:5" ht="12.75">
      <c r="A105" s="181">
        <v>104</v>
      </c>
      <c r="B105" s="183">
        <v>1</v>
      </c>
      <c r="C105" s="181">
        <v>7</v>
      </c>
      <c r="D105" s="181">
        <v>5</v>
      </c>
      <c r="E105" s="181">
        <v>15</v>
      </c>
    </row>
    <row r="106" spans="1:5" ht="12.75">
      <c r="A106" s="181">
        <v>105</v>
      </c>
      <c r="B106" s="183">
        <v>1</v>
      </c>
      <c r="C106" s="181">
        <v>7</v>
      </c>
      <c r="D106" s="181">
        <v>5</v>
      </c>
      <c r="E106" s="181">
        <v>15</v>
      </c>
    </row>
    <row r="107" spans="1:5" ht="12.75">
      <c r="A107" s="181">
        <v>106</v>
      </c>
      <c r="B107" s="183">
        <v>1</v>
      </c>
      <c r="C107" s="181">
        <v>5</v>
      </c>
      <c r="D107" s="181">
        <v>0</v>
      </c>
      <c r="E107" s="181">
        <v>10</v>
      </c>
    </row>
    <row r="108" spans="1:5" ht="12.75">
      <c r="A108" s="181">
        <v>107</v>
      </c>
      <c r="B108" s="183">
        <v>1</v>
      </c>
      <c r="C108" s="181">
        <v>5</v>
      </c>
      <c r="D108" s="181">
        <v>0</v>
      </c>
      <c r="E108" s="181">
        <v>10</v>
      </c>
    </row>
    <row r="109" spans="1:5" ht="12.75">
      <c r="A109" s="181">
        <v>108</v>
      </c>
      <c r="B109" s="183">
        <v>1</v>
      </c>
      <c r="C109" s="181">
        <v>5</v>
      </c>
      <c r="D109" s="181">
        <v>0</v>
      </c>
      <c r="E109" s="181">
        <v>10</v>
      </c>
    </row>
    <row r="110" spans="1:5" ht="12.75">
      <c r="A110" s="181">
        <v>109</v>
      </c>
      <c r="B110" s="183">
        <v>1</v>
      </c>
      <c r="C110" s="181">
        <v>5</v>
      </c>
      <c r="D110" s="181">
        <v>0</v>
      </c>
      <c r="E110" s="181">
        <v>10</v>
      </c>
    </row>
    <row r="111" spans="1:5" ht="12.75">
      <c r="A111" s="181">
        <v>110</v>
      </c>
      <c r="B111" s="183">
        <v>1</v>
      </c>
      <c r="C111" s="181">
        <v>5</v>
      </c>
      <c r="D111" s="181">
        <v>0</v>
      </c>
      <c r="E111" s="181">
        <v>10</v>
      </c>
    </row>
    <row r="112" spans="1:5" ht="12.75">
      <c r="A112" s="181">
        <v>111</v>
      </c>
      <c r="B112" s="183">
        <v>1</v>
      </c>
      <c r="C112" s="181">
        <v>5</v>
      </c>
      <c r="D112" s="181">
        <v>0</v>
      </c>
      <c r="E112" s="181">
        <v>10</v>
      </c>
    </row>
    <row r="113" spans="1:5" ht="12.75">
      <c r="A113" s="181">
        <v>112</v>
      </c>
      <c r="B113" s="183">
        <v>1</v>
      </c>
      <c r="C113" s="181">
        <v>5</v>
      </c>
      <c r="D113" s="181">
        <v>0</v>
      </c>
      <c r="E113" s="181">
        <v>10</v>
      </c>
    </row>
    <row r="114" spans="1:5" ht="12.75">
      <c r="A114" s="181">
        <v>113</v>
      </c>
      <c r="B114" s="183">
        <v>1</v>
      </c>
      <c r="C114" s="181">
        <v>5</v>
      </c>
      <c r="D114" s="181">
        <v>0</v>
      </c>
      <c r="E114" s="181">
        <v>10</v>
      </c>
    </row>
    <row r="115" spans="1:5" ht="12.75">
      <c r="A115" s="181">
        <v>114</v>
      </c>
      <c r="B115" s="183">
        <v>1</v>
      </c>
      <c r="C115" s="181">
        <v>5</v>
      </c>
      <c r="D115" s="181">
        <v>0</v>
      </c>
      <c r="E115" s="181">
        <v>10</v>
      </c>
    </row>
    <row r="116" spans="1:5" ht="12.75">
      <c r="A116" s="181">
        <v>115</v>
      </c>
      <c r="B116" s="183">
        <v>1</v>
      </c>
      <c r="C116" s="181">
        <v>5</v>
      </c>
      <c r="D116" s="181">
        <v>0</v>
      </c>
      <c r="E116" s="181">
        <v>10</v>
      </c>
    </row>
    <row r="117" spans="1:5" ht="12.75">
      <c r="A117" s="181">
        <v>116</v>
      </c>
      <c r="B117" s="183">
        <v>1</v>
      </c>
      <c r="C117" s="181">
        <v>5</v>
      </c>
      <c r="D117" s="181">
        <v>0</v>
      </c>
      <c r="E117" s="181">
        <v>10</v>
      </c>
    </row>
    <row r="118" spans="1:5" ht="12.75">
      <c r="A118" s="181">
        <v>117</v>
      </c>
      <c r="B118" s="183">
        <v>1</v>
      </c>
      <c r="C118" s="181">
        <v>5</v>
      </c>
      <c r="D118" s="181">
        <v>0</v>
      </c>
      <c r="E118" s="181">
        <v>10</v>
      </c>
    </row>
    <row r="119" spans="1:5" ht="12.75">
      <c r="A119" s="181">
        <v>118</v>
      </c>
      <c r="B119" s="183">
        <v>1</v>
      </c>
      <c r="C119" s="181">
        <v>5</v>
      </c>
      <c r="D119" s="181">
        <v>0</v>
      </c>
      <c r="E119" s="181">
        <v>10</v>
      </c>
    </row>
    <row r="120" spans="1:5" ht="12.75">
      <c r="A120" s="181">
        <v>119</v>
      </c>
      <c r="B120" s="183">
        <v>1</v>
      </c>
      <c r="C120" s="181">
        <v>5</v>
      </c>
      <c r="D120" s="181">
        <v>0</v>
      </c>
      <c r="E120" s="181">
        <v>10</v>
      </c>
    </row>
    <row r="121" spans="1:5" ht="12.75">
      <c r="A121" s="181">
        <v>120</v>
      </c>
      <c r="B121" s="183">
        <v>1</v>
      </c>
      <c r="C121" s="181">
        <v>5</v>
      </c>
      <c r="D121" s="181">
        <v>0</v>
      </c>
      <c r="E121" s="181">
        <v>10</v>
      </c>
    </row>
    <row r="122" spans="1:5" ht="12.75">
      <c r="A122" s="181">
        <v>121</v>
      </c>
      <c r="B122" s="183">
        <v>1</v>
      </c>
      <c r="C122" s="181">
        <v>5</v>
      </c>
      <c r="D122" s="181">
        <v>0</v>
      </c>
      <c r="E122" s="181">
        <v>10</v>
      </c>
    </row>
    <row r="123" spans="1:5" ht="12.75">
      <c r="A123" s="181">
        <v>122</v>
      </c>
      <c r="B123" s="183">
        <v>1</v>
      </c>
      <c r="C123" s="181">
        <v>5</v>
      </c>
      <c r="D123" s="181">
        <v>0</v>
      </c>
      <c r="E123" s="181">
        <v>10</v>
      </c>
    </row>
    <row r="124" spans="1:5" ht="12.75">
      <c r="A124" s="181">
        <v>123</v>
      </c>
      <c r="B124" s="183">
        <v>1</v>
      </c>
      <c r="C124" s="181">
        <v>5</v>
      </c>
      <c r="D124" s="181">
        <v>0</v>
      </c>
      <c r="E124" s="181">
        <v>10</v>
      </c>
    </row>
    <row r="125" spans="1:5" ht="12.75">
      <c r="A125" s="181">
        <v>124</v>
      </c>
      <c r="B125" s="183">
        <v>1</v>
      </c>
      <c r="C125" s="181">
        <v>5</v>
      </c>
      <c r="D125" s="181">
        <v>0</v>
      </c>
      <c r="E125" s="181">
        <v>10</v>
      </c>
    </row>
    <row r="126" spans="1:5" ht="12.75">
      <c r="A126" s="181">
        <v>125</v>
      </c>
      <c r="B126" s="183">
        <v>1</v>
      </c>
      <c r="C126" s="181">
        <v>5</v>
      </c>
      <c r="D126" s="181">
        <v>0</v>
      </c>
      <c r="E126" s="181">
        <v>10</v>
      </c>
    </row>
    <row r="127" spans="1:5" ht="12.75">
      <c r="A127" s="181">
        <v>126</v>
      </c>
      <c r="B127" s="183">
        <v>1</v>
      </c>
      <c r="C127" s="181">
        <v>5</v>
      </c>
      <c r="D127" s="181">
        <v>0</v>
      </c>
      <c r="E127" s="181">
        <v>10</v>
      </c>
    </row>
    <row r="128" spans="1:5" ht="12.75">
      <c r="A128" s="181">
        <v>127</v>
      </c>
      <c r="B128" s="183">
        <v>1</v>
      </c>
      <c r="C128" s="181">
        <v>5</v>
      </c>
      <c r="D128" s="181">
        <v>0</v>
      </c>
      <c r="E128" s="181">
        <v>10</v>
      </c>
    </row>
    <row r="129" spans="1:5" ht="12.75">
      <c r="A129" s="181">
        <v>128</v>
      </c>
      <c r="B129" s="183">
        <v>1</v>
      </c>
      <c r="C129" s="181">
        <v>5</v>
      </c>
      <c r="D129" s="181">
        <v>0</v>
      </c>
      <c r="E129" s="181">
        <v>10</v>
      </c>
    </row>
    <row r="130" spans="1:5" ht="12.75">
      <c r="A130" s="181">
        <v>129</v>
      </c>
      <c r="B130" s="183">
        <v>1</v>
      </c>
      <c r="C130" s="181">
        <v>5</v>
      </c>
      <c r="D130" s="181">
        <v>0</v>
      </c>
      <c r="E130" s="181">
        <v>10</v>
      </c>
    </row>
    <row r="131" spans="1:5" ht="12.75">
      <c r="A131" s="181">
        <v>130</v>
      </c>
      <c r="B131" s="183">
        <v>1</v>
      </c>
      <c r="C131" s="181">
        <v>5</v>
      </c>
      <c r="D131" s="181">
        <v>0</v>
      </c>
      <c r="E131" s="181">
        <v>10</v>
      </c>
    </row>
    <row r="132" spans="1:5" ht="12.75">
      <c r="A132" s="181">
        <v>131</v>
      </c>
      <c r="B132" s="183">
        <v>1</v>
      </c>
      <c r="C132" s="181">
        <v>5</v>
      </c>
      <c r="D132" s="181">
        <v>0</v>
      </c>
      <c r="E132" s="181">
        <v>10</v>
      </c>
    </row>
    <row r="133" spans="1:5" ht="12.75">
      <c r="A133" s="181">
        <v>132</v>
      </c>
      <c r="B133" s="183">
        <v>1</v>
      </c>
      <c r="C133" s="181">
        <v>5</v>
      </c>
      <c r="D133" s="181">
        <v>0</v>
      </c>
      <c r="E133" s="181">
        <v>10</v>
      </c>
    </row>
    <row r="134" spans="1:5" ht="12.75">
      <c r="A134" s="181">
        <v>133</v>
      </c>
      <c r="B134" s="183">
        <v>1</v>
      </c>
      <c r="C134" s="181">
        <v>5</v>
      </c>
      <c r="D134" s="181">
        <v>0</v>
      </c>
      <c r="E134" s="181">
        <v>10</v>
      </c>
    </row>
    <row r="135" spans="1:5" ht="12.75">
      <c r="A135" s="181">
        <v>134</v>
      </c>
      <c r="B135" s="183">
        <v>1</v>
      </c>
      <c r="C135" s="181">
        <v>5</v>
      </c>
      <c r="D135" s="181">
        <v>0</v>
      </c>
      <c r="E135" s="181">
        <v>10</v>
      </c>
    </row>
    <row r="136" spans="1:5" ht="12.75">
      <c r="A136" s="181">
        <v>135</v>
      </c>
      <c r="B136" s="183">
        <v>1</v>
      </c>
      <c r="C136" s="181">
        <v>5</v>
      </c>
      <c r="D136" s="181">
        <v>0</v>
      </c>
      <c r="E136" s="181">
        <v>10</v>
      </c>
    </row>
    <row r="137" spans="1:5" ht="12.75">
      <c r="A137" s="181">
        <v>136</v>
      </c>
      <c r="B137" s="183">
        <v>1</v>
      </c>
      <c r="C137" s="181">
        <v>5</v>
      </c>
      <c r="D137" s="181">
        <v>0</v>
      </c>
      <c r="E137" s="181">
        <v>10</v>
      </c>
    </row>
    <row r="138" spans="1:5" ht="12.75">
      <c r="A138" s="181">
        <v>137</v>
      </c>
      <c r="B138" s="183">
        <v>1</v>
      </c>
      <c r="C138" s="181">
        <v>5</v>
      </c>
      <c r="D138" s="181">
        <v>0</v>
      </c>
      <c r="E138" s="181">
        <v>10</v>
      </c>
    </row>
    <row r="139" spans="1:5" ht="12.75">
      <c r="A139" s="181">
        <v>138</v>
      </c>
      <c r="B139" s="183">
        <v>1</v>
      </c>
      <c r="C139" s="181">
        <v>5</v>
      </c>
      <c r="D139" s="181">
        <v>0</v>
      </c>
      <c r="E139" s="181">
        <v>10</v>
      </c>
    </row>
    <row r="140" spans="1:5" ht="12.75">
      <c r="A140" s="181">
        <v>139</v>
      </c>
      <c r="B140" s="183">
        <v>1</v>
      </c>
      <c r="C140" s="181">
        <v>5</v>
      </c>
      <c r="D140" s="181">
        <v>0</v>
      </c>
      <c r="E140" s="181">
        <v>10</v>
      </c>
    </row>
    <row r="141" spans="1:5" ht="12.75">
      <c r="A141" s="181">
        <v>140</v>
      </c>
      <c r="B141" s="183">
        <v>1</v>
      </c>
      <c r="C141" s="181">
        <v>5</v>
      </c>
      <c r="D141" s="181">
        <v>0</v>
      </c>
      <c r="E141" s="181">
        <v>10</v>
      </c>
    </row>
    <row r="142" spans="1:5" ht="12.75">
      <c r="A142" s="181">
        <v>141</v>
      </c>
      <c r="B142" s="183">
        <v>1</v>
      </c>
      <c r="C142" s="181">
        <v>5</v>
      </c>
      <c r="D142" s="181">
        <v>0</v>
      </c>
      <c r="E142" s="181">
        <v>10</v>
      </c>
    </row>
    <row r="143" spans="1:5" ht="12.75">
      <c r="A143" s="181">
        <v>142</v>
      </c>
      <c r="B143" s="183">
        <v>1</v>
      </c>
      <c r="C143" s="181">
        <v>5</v>
      </c>
      <c r="D143" s="181">
        <v>0</v>
      </c>
      <c r="E143" s="181">
        <v>10</v>
      </c>
    </row>
    <row r="144" spans="1:5" ht="12.75">
      <c r="A144" s="181">
        <v>143</v>
      </c>
      <c r="B144" s="183">
        <v>1</v>
      </c>
      <c r="C144" s="181">
        <v>5</v>
      </c>
      <c r="D144" s="181">
        <v>0</v>
      </c>
      <c r="E144" s="181">
        <v>10</v>
      </c>
    </row>
    <row r="145" spans="1:5" ht="12.75">
      <c r="A145" s="181">
        <v>144</v>
      </c>
      <c r="B145" s="183">
        <v>1</v>
      </c>
      <c r="C145" s="181">
        <v>5</v>
      </c>
      <c r="D145" s="181">
        <v>0</v>
      </c>
      <c r="E145" s="181">
        <v>10</v>
      </c>
    </row>
    <row r="146" spans="1:5" ht="12.75">
      <c r="A146" s="181">
        <v>145</v>
      </c>
      <c r="B146" s="183">
        <v>1</v>
      </c>
      <c r="C146" s="181">
        <v>5</v>
      </c>
      <c r="D146" s="181">
        <v>0</v>
      </c>
      <c r="E146" s="181">
        <v>10</v>
      </c>
    </row>
    <row r="147" spans="1:5" ht="12.75">
      <c r="A147" s="181">
        <v>146</v>
      </c>
      <c r="B147" s="183">
        <v>1</v>
      </c>
      <c r="C147" s="181">
        <v>5</v>
      </c>
      <c r="D147" s="181">
        <v>0</v>
      </c>
      <c r="E147" s="181">
        <v>10</v>
      </c>
    </row>
    <row r="148" spans="1:5" ht="12.75">
      <c r="A148" s="181">
        <v>147</v>
      </c>
      <c r="B148" s="183">
        <v>1</v>
      </c>
      <c r="C148" s="181">
        <v>5</v>
      </c>
      <c r="D148" s="181">
        <v>0</v>
      </c>
      <c r="E148" s="181">
        <v>10</v>
      </c>
    </row>
    <row r="149" spans="1:5" ht="12.75">
      <c r="A149" s="181">
        <v>148</v>
      </c>
      <c r="B149" s="183">
        <v>1</v>
      </c>
      <c r="C149" s="181">
        <v>5</v>
      </c>
      <c r="D149" s="181">
        <v>0</v>
      </c>
      <c r="E149" s="181">
        <v>10</v>
      </c>
    </row>
    <row r="150" spans="1:5" ht="12.75">
      <c r="A150" s="181">
        <v>149</v>
      </c>
      <c r="B150" s="183">
        <v>1</v>
      </c>
      <c r="C150" s="181">
        <v>5</v>
      </c>
      <c r="D150" s="181">
        <v>0</v>
      </c>
      <c r="E150" s="181">
        <v>10</v>
      </c>
    </row>
    <row r="151" spans="1:5" ht="12.75">
      <c r="A151" s="181">
        <v>150</v>
      </c>
      <c r="B151" s="183">
        <v>1</v>
      </c>
      <c r="C151" s="181">
        <v>5</v>
      </c>
      <c r="D151" s="181">
        <v>0</v>
      </c>
      <c r="E151" s="181">
        <v>10</v>
      </c>
    </row>
    <row r="152" spans="1:5" ht="12.75">
      <c r="A152" s="181">
        <v>151</v>
      </c>
      <c r="B152" s="183">
        <v>1</v>
      </c>
      <c r="C152" s="181">
        <v>5</v>
      </c>
      <c r="D152" s="181">
        <v>0</v>
      </c>
      <c r="E152" s="181">
        <v>10</v>
      </c>
    </row>
    <row r="153" spans="1:5" ht="12.75">
      <c r="A153" s="181">
        <v>152</v>
      </c>
      <c r="B153" s="183">
        <v>1</v>
      </c>
      <c r="C153" s="181">
        <v>5</v>
      </c>
      <c r="D153" s="181">
        <v>0</v>
      </c>
      <c r="E153" s="181">
        <v>10</v>
      </c>
    </row>
    <row r="154" spans="1:5" ht="12.75">
      <c r="A154" s="181">
        <v>153</v>
      </c>
      <c r="B154" s="183">
        <v>1</v>
      </c>
      <c r="C154" s="181">
        <v>5</v>
      </c>
      <c r="D154" s="181">
        <v>0</v>
      </c>
      <c r="E154" s="181">
        <v>10</v>
      </c>
    </row>
    <row r="155" spans="1:5" ht="12.75">
      <c r="A155" s="181">
        <v>154</v>
      </c>
      <c r="B155" s="183">
        <v>1</v>
      </c>
      <c r="C155" s="181">
        <v>5</v>
      </c>
      <c r="D155" s="181">
        <v>0</v>
      </c>
      <c r="E155" s="181">
        <v>10</v>
      </c>
    </row>
    <row r="156" spans="1:5" ht="12.75">
      <c r="A156" s="181">
        <v>155</v>
      </c>
      <c r="B156" s="183">
        <v>1</v>
      </c>
      <c r="C156" s="181">
        <v>5</v>
      </c>
      <c r="D156" s="181">
        <v>0</v>
      </c>
      <c r="E156" s="181">
        <v>10</v>
      </c>
    </row>
    <row r="157" spans="1:5" ht="12.75">
      <c r="A157" s="181">
        <v>156</v>
      </c>
      <c r="B157" s="183">
        <v>1</v>
      </c>
      <c r="C157" s="181">
        <v>5</v>
      </c>
      <c r="D157" s="181">
        <v>0</v>
      </c>
      <c r="E157" s="181">
        <v>10</v>
      </c>
    </row>
    <row r="158" spans="1:5" ht="12.75">
      <c r="A158" s="181">
        <v>157</v>
      </c>
      <c r="B158" s="183">
        <v>1</v>
      </c>
      <c r="C158" s="181">
        <v>5</v>
      </c>
      <c r="D158" s="181">
        <v>0</v>
      </c>
      <c r="E158" s="181">
        <v>10</v>
      </c>
    </row>
    <row r="159" spans="1:5" ht="12.75">
      <c r="A159" s="181">
        <v>158</v>
      </c>
      <c r="B159" s="183">
        <v>1</v>
      </c>
      <c r="C159" s="181">
        <v>5</v>
      </c>
      <c r="D159" s="181">
        <v>0</v>
      </c>
      <c r="E159" s="181">
        <v>10</v>
      </c>
    </row>
    <row r="160" spans="1:5" ht="12.75">
      <c r="A160" s="181">
        <v>159</v>
      </c>
      <c r="B160" s="183">
        <v>1</v>
      </c>
      <c r="C160" s="181">
        <v>5</v>
      </c>
      <c r="D160" s="181">
        <v>0</v>
      </c>
      <c r="E160" s="181">
        <v>10</v>
      </c>
    </row>
    <row r="161" spans="1:5" ht="12.75">
      <c r="A161" s="181">
        <v>160</v>
      </c>
      <c r="B161" s="183">
        <v>1</v>
      </c>
      <c r="C161" s="181">
        <v>5</v>
      </c>
      <c r="D161" s="181">
        <v>0</v>
      </c>
      <c r="E161" s="181">
        <v>10</v>
      </c>
    </row>
    <row r="162" spans="1:5" ht="12.75">
      <c r="A162" s="181">
        <v>161</v>
      </c>
      <c r="B162" s="183">
        <v>1</v>
      </c>
      <c r="C162" s="181">
        <v>5</v>
      </c>
      <c r="D162" s="181">
        <v>0</v>
      </c>
      <c r="E162" s="181">
        <v>10</v>
      </c>
    </row>
    <row r="163" spans="1:5" ht="12.75">
      <c r="A163" s="181">
        <v>162</v>
      </c>
      <c r="B163" s="183">
        <v>1</v>
      </c>
      <c r="C163" s="181">
        <v>5</v>
      </c>
      <c r="D163" s="181">
        <v>0</v>
      </c>
      <c r="E163" s="181">
        <v>10</v>
      </c>
    </row>
    <row r="164" spans="1:5" ht="12.75">
      <c r="A164" s="181">
        <v>163</v>
      </c>
      <c r="B164" s="183">
        <v>1</v>
      </c>
      <c r="C164" s="181">
        <v>5</v>
      </c>
      <c r="D164" s="181">
        <v>0</v>
      </c>
      <c r="E164" s="181">
        <v>10</v>
      </c>
    </row>
    <row r="165" spans="1:5" ht="12.75">
      <c r="A165" s="181">
        <v>164</v>
      </c>
      <c r="B165" s="183">
        <v>1</v>
      </c>
      <c r="C165" s="181">
        <v>5</v>
      </c>
      <c r="D165" s="181">
        <v>0</v>
      </c>
      <c r="E165" s="181">
        <v>10</v>
      </c>
    </row>
    <row r="166" spans="1:5" ht="12.75">
      <c r="A166" s="181">
        <v>165</v>
      </c>
      <c r="B166" s="183">
        <v>1</v>
      </c>
      <c r="C166" s="181">
        <v>5</v>
      </c>
      <c r="D166" s="181">
        <v>0</v>
      </c>
      <c r="E166" s="181">
        <v>10</v>
      </c>
    </row>
    <row r="167" spans="1:5" ht="12.75">
      <c r="A167" s="181">
        <v>166</v>
      </c>
      <c r="B167" s="183">
        <v>1</v>
      </c>
      <c r="C167" s="181">
        <v>5</v>
      </c>
      <c r="D167" s="181">
        <v>0</v>
      </c>
      <c r="E167" s="181">
        <v>10</v>
      </c>
    </row>
    <row r="168" spans="1:5" ht="12.75">
      <c r="A168" s="181">
        <v>167</v>
      </c>
      <c r="B168" s="183">
        <v>1</v>
      </c>
      <c r="C168" s="181">
        <v>5</v>
      </c>
      <c r="D168" s="181">
        <v>0</v>
      </c>
      <c r="E168" s="181">
        <v>10</v>
      </c>
    </row>
    <row r="169" spans="1:5" ht="12.75">
      <c r="A169" s="181">
        <v>168</v>
      </c>
      <c r="B169" s="183">
        <v>1</v>
      </c>
      <c r="C169" s="181">
        <v>5</v>
      </c>
      <c r="D169" s="181">
        <v>0</v>
      </c>
      <c r="E169" s="181">
        <v>10</v>
      </c>
    </row>
    <row r="170" spans="1:5" ht="12.75">
      <c r="A170" s="181">
        <v>169</v>
      </c>
      <c r="B170" s="183">
        <v>1</v>
      </c>
      <c r="C170" s="181">
        <v>5</v>
      </c>
      <c r="D170" s="181">
        <v>0</v>
      </c>
      <c r="E170" s="181">
        <v>10</v>
      </c>
    </row>
    <row r="171" spans="1:5" ht="12.75">
      <c r="A171" s="181">
        <v>170</v>
      </c>
      <c r="B171" s="183">
        <v>1</v>
      </c>
      <c r="C171" s="181">
        <v>5</v>
      </c>
      <c r="D171" s="181">
        <v>0</v>
      </c>
      <c r="E171" s="181">
        <v>10</v>
      </c>
    </row>
    <row r="172" spans="1:5" ht="12.75">
      <c r="A172" s="181">
        <v>171</v>
      </c>
      <c r="B172" s="183">
        <v>1</v>
      </c>
      <c r="C172" s="181">
        <v>5</v>
      </c>
      <c r="D172" s="181">
        <v>0</v>
      </c>
      <c r="E172" s="181">
        <v>10</v>
      </c>
    </row>
    <row r="173" spans="1:5" ht="12.75">
      <c r="A173" s="181">
        <v>172</v>
      </c>
      <c r="B173" s="183">
        <v>1</v>
      </c>
      <c r="C173" s="181">
        <v>5</v>
      </c>
      <c r="D173" s="181">
        <v>0</v>
      </c>
      <c r="E173" s="181">
        <v>10</v>
      </c>
    </row>
    <row r="174" spans="1:5" ht="12.75">
      <c r="A174" s="181">
        <v>173</v>
      </c>
      <c r="B174" s="183">
        <v>1</v>
      </c>
      <c r="C174" s="181">
        <v>5</v>
      </c>
      <c r="D174" s="181">
        <v>0</v>
      </c>
      <c r="E174" s="181">
        <v>10</v>
      </c>
    </row>
    <row r="175" spans="1:5" ht="12.75">
      <c r="A175" s="181">
        <v>174</v>
      </c>
      <c r="B175" s="183">
        <v>1</v>
      </c>
      <c r="C175" s="181">
        <v>5</v>
      </c>
      <c r="D175" s="181">
        <v>0</v>
      </c>
      <c r="E175" s="181">
        <v>10</v>
      </c>
    </row>
    <row r="176" spans="1:5" ht="12.75">
      <c r="A176" s="181">
        <v>175</v>
      </c>
      <c r="B176" s="183">
        <v>1</v>
      </c>
      <c r="C176" s="181">
        <v>5</v>
      </c>
      <c r="D176" s="181">
        <v>0</v>
      </c>
      <c r="E176" s="181">
        <v>10</v>
      </c>
    </row>
    <row r="177" spans="1:5" ht="12.75">
      <c r="A177" s="181">
        <v>176</v>
      </c>
      <c r="B177" s="183">
        <v>1</v>
      </c>
      <c r="C177" s="181">
        <v>5</v>
      </c>
      <c r="D177" s="181">
        <v>0</v>
      </c>
      <c r="E177" s="181">
        <v>10</v>
      </c>
    </row>
    <row r="178" spans="1:5" ht="12.75">
      <c r="A178" s="181">
        <v>177</v>
      </c>
      <c r="B178" s="183">
        <v>1</v>
      </c>
      <c r="C178" s="181">
        <v>5</v>
      </c>
      <c r="D178" s="181">
        <v>0</v>
      </c>
      <c r="E178" s="181">
        <v>10</v>
      </c>
    </row>
    <row r="179" spans="1:5" ht="12.75">
      <c r="A179" s="181">
        <v>178</v>
      </c>
      <c r="B179" s="183">
        <v>1</v>
      </c>
      <c r="C179" s="181">
        <v>5</v>
      </c>
      <c r="D179" s="181">
        <v>0</v>
      </c>
      <c r="E179" s="181">
        <v>10</v>
      </c>
    </row>
    <row r="180" spans="1:5" ht="12.75">
      <c r="A180" s="181">
        <v>179</v>
      </c>
      <c r="B180" s="183">
        <v>1</v>
      </c>
      <c r="C180" s="181">
        <v>5</v>
      </c>
      <c r="D180" s="181">
        <v>0</v>
      </c>
      <c r="E180" s="181">
        <v>10</v>
      </c>
    </row>
    <row r="181" spans="1:5" ht="12.75">
      <c r="A181" s="181">
        <v>180</v>
      </c>
      <c r="B181" s="183">
        <v>1</v>
      </c>
      <c r="C181" s="181">
        <v>5</v>
      </c>
      <c r="D181" s="181">
        <v>0</v>
      </c>
      <c r="E181" s="181">
        <v>10</v>
      </c>
    </row>
    <row r="182" spans="1:5" ht="12.75">
      <c r="A182" s="181">
        <v>181</v>
      </c>
      <c r="B182" s="183">
        <v>1</v>
      </c>
      <c r="C182" s="181">
        <v>5</v>
      </c>
      <c r="D182" s="181">
        <v>0</v>
      </c>
      <c r="E182" s="181">
        <v>10</v>
      </c>
    </row>
    <row r="183" spans="1:5" ht="12.75">
      <c r="A183" s="181">
        <v>182</v>
      </c>
      <c r="B183" s="183">
        <v>1</v>
      </c>
      <c r="C183" s="181">
        <v>5</v>
      </c>
      <c r="D183" s="181">
        <v>0</v>
      </c>
      <c r="E183" s="181">
        <v>10</v>
      </c>
    </row>
    <row r="184" spans="1:5" ht="12.75">
      <c r="A184" s="181">
        <v>183</v>
      </c>
      <c r="B184" s="183">
        <v>1</v>
      </c>
      <c r="C184" s="181">
        <v>5</v>
      </c>
      <c r="D184" s="181">
        <v>0</v>
      </c>
      <c r="E184" s="181">
        <v>10</v>
      </c>
    </row>
    <row r="185" spans="1:5" ht="12.75">
      <c r="A185" s="181">
        <v>184</v>
      </c>
      <c r="B185" s="183">
        <v>1</v>
      </c>
      <c r="C185" s="181">
        <v>5</v>
      </c>
      <c r="D185" s="181">
        <v>0</v>
      </c>
      <c r="E185" s="181">
        <v>10</v>
      </c>
    </row>
    <row r="186" spans="1:5" ht="12.75">
      <c r="A186" s="181">
        <v>185</v>
      </c>
      <c r="B186" s="183">
        <v>1</v>
      </c>
      <c r="C186" s="181">
        <v>5</v>
      </c>
      <c r="D186" s="181">
        <v>0</v>
      </c>
      <c r="E186" s="181">
        <v>10</v>
      </c>
    </row>
    <row r="187" spans="1:5" ht="12.75">
      <c r="A187" s="181">
        <v>186</v>
      </c>
      <c r="B187" s="183">
        <v>1</v>
      </c>
      <c r="C187" s="181">
        <v>5</v>
      </c>
      <c r="D187" s="181">
        <v>0</v>
      </c>
      <c r="E187" s="181">
        <v>10</v>
      </c>
    </row>
    <row r="188" spans="1:5" ht="12.75">
      <c r="A188" s="181">
        <v>187</v>
      </c>
      <c r="B188" s="183">
        <v>1</v>
      </c>
      <c r="C188" s="181">
        <v>5</v>
      </c>
      <c r="D188" s="181">
        <v>0</v>
      </c>
      <c r="E188" s="181">
        <v>10</v>
      </c>
    </row>
    <row r="189" spans="1:5" ht="12.75">
      <c r="A189" s="181">
        <v>188</v>
      </c>
      <c r="B189" s="183">
        <v>1</v>
      </c>
      <c r="C189" s="181">
        <v>5</v>
      </c>
      <c r="D189" s="181">
        <v>0</v>
      </c>
      <c r="E189" s="181">
        <v>10</v>
      </c>
    </row>
    <row r="190" spans="1:5" ht="12.75">
      <c r="A190" s="181">
        <v>189</v>
      </c>
      <c r="B190" s="183">
        <v>1</v>
      </c>
      <c r="C190" s="181">
        <v>5</v>
      </c>
      <c r="D190" s="181">
        <v>0</v>
      </c>
      <c r="E190" s="181">
        <v>10</v>
      </c>
    </row>
    <row r="191" spans="1:5" ht="12.75">
      <c r="A191" s="181">
        <v>190</v>
      </c>
      <c r="B191" s="183">
        <v>1</v>
      </c>
      <c r="C191" s="181">
        <v>5</v>
      </c>
      <c r="D191" s="181">
        <v>0</v>
      </c>
      <c r="E191" s="181">
        <v>10</v>
      </c>
    </row>
    <row r="192" spans="1:5" ht="12.75">
      <c r="A192" s="181">
        <v>191</v>
      </c>
      <c r="B192" s="183">
        <v>1</v>
      </c>
      <c r="C192" s="181">
        <v>5</v>
      </c>
      <c r="D192" s="181">
        <v>0</v>
      </c>
      <c r="E192" s="181">
        <v>10</v>
      </c>
    </row>
    <row r="193" spans="1:5" ht="12.75">
      <c r="A193" s="181">
        <v>192</v>
      </c>
      <c r="B193" s="183">
        <v>1</v>
      </c>
      <c r="C193" s="181">
        <v>5</v>
      </c>
      <c r="D193" s="181">
        <v>0</v>
      </c>
      <c r="E193" s="181">
        <v>10</v>
      </c>
    </row>
    <row r="194" spans="1:5" ht="12.75">
      <c r="A194" s="181">
        <v>193</v>
      </c>
      <c r="B194" s="183">
        <v>1</v>
      </c>
      <c r="C194" s="181">
        <v>5</v>
      </c>
      <c r="D194" s="181">
        <v>0</v>
      </c>
      <c r="E194" s="181">
        <v>10</v>
      </c>
    </row>
    <row r="195" spans="1:5" ht="12.75">
      <c r="A195" s="181">
        <v>194</v>
      </c>
      <c r="B195" s="183">
        <v>1</v>
      </c>
      <c r="C195" s="181">
        <v>5</v>
      </c>
      <c r="D195" s="181">
        <v>0</v>
      </c>
      <c r="E195" s="181">
        <v>10</v>
      </c>
    </row>
    <row r="196" spans="1:5" ht="12.75">
      <c r="A196" s="181">
        <v>195</v>
      </c>
      <c r="B196" s="183">
        <v>1</v>
      </c>
      <c r="C196" s="181">
        <v>5</v>
      </c>
      <c r="D196" s="181">
        <v>0</v>
      </c>
      <c r="E196" s="181">
        <v>10</v>
      </c>
    </row>
    <row r="197" spans="1:5" ht="12.75">
      <c r="A197" s="181">
        <v>196</v>
      </c>
      <c r="B197" s="183">
        <v>1</v>
      </c>
      <c r="C197" s="181">
        <v>5</v>
      </c>
      <c r="D197" s="181">
        <v>0</v>
      </c>
      <c r="E197" s="181">
        <v>10</v>
      </c>
    </row>
    <row r="198" spans="1:5" ht="12.75">
      <c r="A198" s="181">
        <v>197</v>
      </c>
      <c r="B198" s="183">
        <v>1</v>
      </c>
      <c r="C198" s="181">
        <v>5</v>
      </c>
      <c r="D198" s="181">
        <v>0</v>
      </c>
      <c r="E198" s="181">
        <v>10</v>
      </c>
    </row>
    <row r="199" spans="1:5" ht="12.75">
      <c r="A199" s="181">
        <v>198</v>
      </c>
      <c r="B199" s="183">
        <v>1</v>
      </c>
      <c r="C199" s="181">
        <v>5</v>
      </c>
      <c r="D199" s="181">
        <v>0</v>
      </c>
      <c r="E199" s="181">
        <v>10</v>
      </c>
    </row>
    <row r="200" spans="1:5" ht="12.75">
      <c r="A200" s="181">
        <v>199</v>
      </c>
      <c r="B200" s="183">
        <v>1</v>
      </c>
      <c r="C200" s="181">
        <v>5</v>
      </c>
      <c r="D200" s="181">
        <v>0</v>
      </c>
      <c r="E200" s="181">
        <v>10</v>
      </c>
    </row>
    <row r="201" spans="1:5" ht="12.75">
      <c r="A201" s="181">
        <v>200</v>
      </c>
      <c r="B201" s="183">
        <v>1</v>
      </c>
      <c r="C201" s="181">
        <v>5</v>
      </c>
      <c r="D201" s="181">
        <v>0</v>
      </c>
      <c r="E201" s="181">
        <v>10</v>
      </c>
    </row>
    <row r="202" spans="1:5" ht="12.75">
      <c r="A202" s="181">
        <v>201</v>
      </c>
      <c r="B202" s="183">
        <v>1</v>
      </c>
      <c r="C202" s="181">
        <v>5</v>
      </c>
      <c r="D202" s="181">
        <v>0</v>
      </c>
      <c r="E202" s="181">
        <v>10</v>
      </c>
    </row>
    <row r="203" spans="1:5" ht="12.75">
      <c r="A203" s="181">
        <v>202</v>
      </c>
      <c r="B203" s="183">
        <v>1</v>
      </c>
      <c r="C203" s="181">
        <v>5</v>
      </c>
      <c r="D203" s="181">
        <v>0</v>
      </c>
      <c r="E203" s="181">
        <v>10</v>
      </c>
    </row>
    <row r="204" spans="1:5" ht="12.75">
      <c r="A204" s="181">
        <v>203</v>
      </c>
      <c r="B204" s="183">
        <v>1</v>
      </c>
      <c r="C204" s="181">
        <v>5</v>
      </c>
      <c r="D204" s="181">
        <v>0</v>
      </c>
      <c r="E204" s="181">
        <v>10</v>
      </c>
    </row>
    <row r="205" spans="1:5" ht="12.75">
      <c r="A205" s="181">
        <v>204</v>
      </c>
      <c r="B205" s="183">
        <v>1</v>
      </c>
      <c r="C205" s="181">
        <v>5</v>
      </c>
      <c r="D205" s="181">
        <v>0</v>
      </c>
      <c r="E205" s="181">
        <v>10</v>
      </c>
    </row>
    <row r="206" spans="1:5" ht="12.75">
      <c r="A206" s="181">
        <v>205</v>
      </c>
      <c r="B206" s="183">
        <v>1</v>
      </c>
      <c r="C206" s="181">
        <v>5</v>
      </c>
      <c r="D206" s="181">
        <v>0</v>
      </c>
      <c r="E206" s="181">
        <v>10</v>
      </c>
    </row>
    <row r="207" spans="1:5" ht="12.75">
      <c r="A207" s="181">
        <v>206</v>
      </c>
      <c r="B207" s="183">
        <v>1</v>
      </c>
      <c r="C207" s="181">
        <v>5</v>
      </c>
      <c r="D207" s="181">
        <v>0</v>
      </c>
      <c r="E207" s="181">
        <v>10</v>
      </c>
    </row>
    <row r="208" spans="1:5" ht="12.75">
      <c r="A208" s="181">
        <v>207</v>
      </c>
      <c r="B208" s="183">
        <v>1</v>
      </c>
      <c r="C208" s="181">
        <v>5</v>
      </c>
      <c r="D208" s="181">
        <v>0</v>
      </c>
      <c r="E208" s="181">
        <v>10</v>
      </c>
    </row>
    <row r="209" spans="1:5" ht="12.75">
      <c r="A209" s="181">
        <v>208</v>
      </c>
      <c r="B209" s="183">
        <v>1</v>
      </c>
      <c r="C209" s="181">
        <v>5</v>
      </c>
      <c r="D209" s="181">
        <v>0</v>
      </c>
      <c r="E209" s="181">
        <v>10</v>
      </c>
    </row>
    <row r="210" spans="1:5" ht="12.75">
      <c r="A210" s="181">
        <v>209</v>
      </c>
      <c r="B210" s="183">
        <v>1</v>
      </c>
      <c r="C210" s="181">
        <v>5</v>
      </c>
      <c r="D210" s="181">
        <v>0</v>
      </c>
      <c r="E210" s="181">
        <v>10</v>
      </c>
    </row>
    <row r="211" spans="1:5" ht="12.75">
      <c r="A211" s="181">
        <v>210</v>
      </c>
      <c r="B211" s="183">
        <v>1</v>
      </c>
      <c r="C211" s="181">
        <v>5</v>
      </c>
      <c r="D211" s="181">
        <v>0</v>
      </c>
      <c r="E211" s="181">
        <v>10</v>
      </c>
    </row>
    <row r="212" spans="1:5" ht="12.75">
      <c r="A212" s="181">
        <v>211</v>
      </c>
      <c r="B212" s="183">
        <v>1</v>
      </c>
      <c r="C212" s="181">
        <v>5</v>
      </c>
      <c r="D212" s="181">
        <v>0</v>
      </c>
      <c r="E212" s="181">
        <v>10</v>
      </c>
    </row>
    <row r="213" spans="1:5" ht="12.75">
      <c r="A213" s="181">
        <v>212</v>
      </c>
      <c r="B213" s="183">
        <v>1</v>
      </c>
      <c r="C213" s="181">
        <v>5</v>
      </c>
      <c r="D213" s="181">
        <v>0</v>
      </c>
      <c r="E213" s="181">
        <v>10</v>
      </c>
    </row>
    <row r="214" spans="1:5" ht="12.75">
      <c r="A214" s="181">
        <v>213</v>
      </c>
      <c r="B214" s="183">
        <v>1</v>
      </c>
      <c r="C214" s="181">
        <v>5</v>
      </c>
      <c r="D214" s="181">
        <v>0</v>
      </c>
      <c r="E214" s="181">
        <v>10</v>
      </c>
    </row>
    <row r="215" spans="1:5" ht="12.75">
      <c r="A215" s="181">
        <v>214</v>
      </c>
      <c r="B215" s="183">
        <v>1</v>
      </c>
      <c r="C215" s="181">
        <v>5</v>
      </c>
      <c r="D215" s="181">
        <v>0</v>
      </c>
      <c r="E215" s="181">
        <v>10</v>
      </c>
    </row>
    <row r="216" spans="1:5" ht="12.75">
      <c r="A216" s="181">
        <v>215</v>
      </c>
      <c r="B216" s="183">
        <v>1</v>
      </c>
      <c r="C216" s="181">
        <v>5</v>
      </c>
      <c r="D216" s="181">
        <v>0</v>
      </c>
      <c r="E216" s="181">
        <v>10</v>
      </c>
    </row>
    <row r="217" spans="1:5" ht="12.75">
      <c r="A217" s="181">
        <v>216</v>
      </c>
      <c r="B217" s="183">
        <v>1</v>
      </c>
      <c r="C217" s="181">
        <v>5</v>
      </c>
      <c r="D217" s="181">
        <v>0</v>
      </c>
      <c r="E217" s="181">
        <v>10</v>
      </c>
    </row>
    <row r="218" spans="1:5" ht="12.75">
      <c r="A218" s="181">
        <v>217</v>
      </c>
      <c r="B218" s="183">
        <v>1</v>
      </c>
      <c r="C218" s="181">
        <v>5</v>
      </c>
      <c r="D218" s="181">
        <v>0</v>
      </c>
      <c r="E218" s="181">
        <v>10</v>
      </c>
    </row>
    <row r="219" spans="1:5" ht="12.75">
      <c r="A219" s="181">
        <v>218</v>
      </c>
      <c r="B219" s="183">
        <v>1</v>
      </c>
      <c r="C219" s="181">
        <v>5</v>
      </c>
      <c r="D219" s="181">
        <v>0</v>
      </c>
      <c r="E219" s="181">
        <v>10</v>
      </c>
    </row>
    <row r="220" spans="1:5" ht="12.75">
      <c r="A220" s="181">
        <v>219</v>
      </c>
      <c r="B220" s="183">
        <v>1</v>
      </c>
      <c r="C220" s="181">
        <v>5</v>
      </c>
      <c r="D220" s="181">
        <v>0</v>
      </c>
      <c r="E220" s="181">
        <v>10</v>
      </c>
    </row>
    <row r="221" spans="1:5" ht="12.75">
      <c r="A221" s="181">
        <v>220</v>
      </c>
      <c r="B221" s="183">
        <v>1</v>
      </c>
      <c r="C221" s="181">
        <v>5</v>
      </c>
      <c r="D221" s="181">
        <v>0</v>
      </c>
      <c r="E221" s="181">
        <v>10</v>
      </c>
    </row>
    <row r="222" spans="1:5" ht="12.75">
      <c r="A222" s="181">
        <v>221</v>
      </c>
      <c r="B222" s="183">
        <v>1</v>
      </c>
      <c r="C222" s="181">
        <v>5</v>
      </c>
      <c r="D222" s="181">
        <v>0</v>
      </c>
      <c r="E222" s="181">
        <v>10</v>
      </c>
    </row>
    <row r="223" spans="1:5" ht="12.75">
      <c r="A223" s="181">
        <v>222</v>
      </c>
      <c r="B223" s="183">
        <v>1</v>
      </c>
      <c r="C223" s="181">
        <v>5</v>
      </c>
      <c r="D223" s="181">
        <v>0</v>
      </c>
      <c r="E223" s="181">
        <v>10</v>
      </c>
    </row>
    <row r="224" spans="1:5" ht="12.75">
      <c r="A224" s="181">
        <v>223</v>
      </c>
      <c r="B224" s="183">
        <v>1</v>
      </c>
      <c r="C224" s="181">
        <v>5</v>
      </c>
      <c r="D224" s="181">
        <v>0</v>
      </c>
      <c r="E224" s="181">
        <v>10</v>
      </c>
    </row>
    <row r="225" spans="1:5" ht="12.75">
      <c r="A225" s="181">
        <v>224</v>
      </c>
      <c r="B225" s="183">
        <v>1</v>
      </c>
      <c r="C225" s="181">
        <v>5</v>
      </c>
      <c r="D225" s="181">
        <v>0</v>
      </c>
      <c r="E225" s="181">
        <v>10</v>
      </c>
    </row>
    <row r="226" spans="1:5" ht="12.75">
      <c r="A226" s="181">
        <v>225</v>
      </c>
      <c r="B226" s="183">
        <v>1</v>
      </c>
      <c r="C226" s="181">
        <v>5</v>
      </c>
      <c r="D226" s="181">
        <v>0</v>
      </c>
      <c r="E226" s="181">
        <v>10</v>
      </c>
    </row>
    <row r="227" spans="1:5" ht="12.75">
      <c r="A227" s="181">
        <v>226</v>
      </c>
      <c r="B227" s="183">
        <v>1</v>
      </c>
      <c r="C227" s="181">
        <v>5</v>
      </c>
      <c r="D227" s="181">
        <v>0</v>
      </c>
      <c r="E227" s="181">
        <v>10</v>
      </c>
    </row>
    <row r="228" spans="1:5" ht="12.75">
      <c r="A228" s="181">
        <v>227</v>
      </c>
      <c r="B228" s="183">
        <v>1</v>
      </c>
      <c r="C228" s="181">
        <v>5</v>
      </c>
      <c r="D228" s="181">
        <v>0</v>
      </c>
      <c r="E228" s="181">
        <v>10</v>
      </c>
    </row>
    <row r="229" spans="1:5" ht="12.75">
      <c r="A229" s="181">
        <v>228</v>
      </c>
      <c r="B229" s="183">
        <v>1</v>
      </c>
      <c r="C229" s="181">
        <v>5</v>
      </c>
      <c r="D229" s="181">
        <v>0</v>
      </c>
      <c r="E229" s="181">
        <v>10</v>
      </c>
    </row>
    <row r="230" spans="1:5" ht="12.75">
      <c r="A230" s="181">
        <v>229</v>
      </c>
      <c r="B230" s="183">
        <v>1</v>
      </c>
      <c r="C230" s="181">
        <v>5</v>
      </c>
      <c r="D230" s="181">
        <v>0</v>
      </c>
      <c r="E230" s="181">
        <v>10</v>
      </c>
    </row>
    <row r="231" spans="1:5" ht="12.75">
      <c r="A231" s="181">
        <v>230</v>
      </c>
      <c r="B231" s="183">
        <v>1</v>
      </c>
      <c r="C231" s="181">
        <v>5</v>
      </c>
      <c r="D231" s="181">
        <v>0</v>
      </c>
      <c r="E231" s="181">
        <v>10</v>
      </c>
    </row>
    <row r="232" spans="1:5" ht="12.75">
      <c r="A232" s="181">
        <v>231</v>
      </c>
      <c r="B232" s="183">
        <v>1</v>
      </c>
      <c r="C232" s="181">
        <v>5</v>
      </c>
      <c r="D232" s="181">
        <v>0</v>
      </c>
      <c r="E232" s="181">
        <v>10</v>
      </c>
    </row>
    <row r="233" spans="1:5" ht="12.75">
      <c r="A233" s="181">
        <v>232</v>
      </c>
      <c r="B233" s="183">
        <v>1</v>
      </c>
      <c r="C233" s="181">
        <v>5</v>
      </c>
      <c r="D233" s="181">
        <v>0</v>
      </c>
      <c r="E233" s="181">
        <v>10</v>
      </c>
    </row>
    <row r="234" spans="1:5" ht="12.75">
      <c r="A234" s="181">
        <v>233</v>
      </c>
      <c r="B234" s="183">
        <v>1</v>
      </c>
      <c r="C234" s="181">
        <v>5</v>
      </c>
      <c r="D234" s="181">
        <v>0</v>
      </c>
      <c r="E234" s="181">
        <v>10</v>
      </c>
    </row>
    <row r="235" spans="1:5" ht="12.75">
      <c r="A235" s="181">
        <v>234</v>
      </c>
      <c r="B235" s="183">
        <v>1</v>
      </c>
      <c r="C235" s="181">
        <v>5</v>
      </c>
      <c r="D235" s="181">
        <v>0</v>
      </c>
      <c r="E235" s="181">
        <v>10</v>
      </c>
    </row>
    <row r="236" spans="1:5" ht="12.75">
      <c r="A236" s="181">
        <v>235</v>
      </c>
      <c r="B236" s="183">
        <v>1</v>
      </c>
      <c r="C236" s="181">
        <v>5</v>
      </c>
      <c r="D236" s="181">
        <v>0</v>
      </c>
      <c r="E236" s="181">
        <v>10</v>
      </c>
    </row>
    <row r="237" spans="1:5" ht="12.75">
      <c r="A237" s="181">
        <v>236</v>
      </c>
      <c r="B237" s="183">
        <v>1</v>
      </c>
      <c r="C237" s="181">
        <v>5</v>
      </c>
      <c r="D237" s="181">
        <v>0</v>
      </c>
      <c r="E237" s="181">
        <v>10</v>
      </c>
    </row>
    <row r="238" spans="1:5" ht="12.75">
      <c r="A238" s="181">
        <v>237</v>
      </c>
      <c r="B238" s="183">
        <v>1</v>
      </c>
      <c r="C238" s="181">
        <v>5</v>
      </c>
      <c r="D238" s="181">
        <v>0</v>
      </c>
      <c r="E238" s="181">
        <v>10</v>
      </c>
    </row>
    <row r="239" spans="1:5" ht="12.75">
      <c r="A239" s="181">
        <v>238</v>
      </c>
      <c r="B239" s="183">
        <v>1</v>
      </c>
      <c r="C239" s="181">
        <v>5</v>
      </c>
      <c r="D239" s="181">
        <v>0</v>
      </c>
      <c r="E239" s="181">
        <v>10</v>
      </c>
    </row>
    <row r="240" spans="1:5" ht="12.75">
      <c r="A240" s="181">
        <v>239</v>
      </c>
      <c r="B240" s="183">
        <v>1</v>
      </c>
      <c r="C240" s="181">
        <v>5</v>
      </c>
      <c r="D240" s="181">
        <v>0</v>
      </c>
      <c r="E240" s="181">
        <v>10</v>
      </c>
    </row>
    <row r="241" spans="1:5" ht="12.75">
      <c r="A241" s="181">
        <v>240</v>
      </c>
      <c r="B241" s="183">
        <v>1</v>
      </c>
      <c r="C241" s="181">
        <v>5</v>
      </c>
      <c r="D241" s="181">
        <v>0</v>
      </c>
      <c r="E241" s="181">
        <v>10</v>
      </c>
    </row>
    <row r="242" spans="1:5" ht="12.75">
      <c r="A242" s="181">
        <v>241</v>
      </c>
      <c r="B242" s="183">
        <v>1</v>
      </c>
      <c r="C242" s="181">
        <v>5</v>
      </c>
      <c r="D242" s="181">
        <v>0</v>
      </c>
      <c r="E242" s="181">
        <v>10</v>
      </c>
    </row>
    <row r="243" spans="1:5" ht="12.75">
      <c r="A243" s="181">
        <v>242</v>
      </c>
      <c r="B243" s="183">
        <v>1</v>
      </c>
      <c r="C243" s="181">
        <v>5</v>
      </c>
      <c r="D243" s="181">
        <v>0</v>
      </c>
      <c r="E243" s="181">
        <v>10</v>
      </c>
    </row>
    <row r="244" spans="1:5" ht="12.75">
      <c r="A244" s="181">
        <v>243</v>
      </c>
      <c r="B244" s="183">
        <v>1</v>
      </c>
      <c r="C244" s="181">
        <v>5</v>
      </c>
      <c r="D244" s="181">
        <v>0</v>
      </c>
      <c r="E244" s="181">
        <v>10</v>
      </c>
    </row>
    <row r="245" spans="1:5" ht="12.75">
      <c r="A245" s="181">
        <v>244</v>
      </c>
      <c r="B245" s="183">
        <v>1</v>
      </c>
      <c r="C245" s="181">
        <v>5</v>
      </c>
      <c r="D245" s="181">
        <v>0</v>
      </c>
      <c r="E245" s="181">
        <v>10</v>
      </c>
    </row>
    <row r="246" spans="1:5" ht="12.75">
      <c r="A246" s="181">
        <v>245</v>
      </c>
      <c r="B246" s="183">
        <v>1</v>
      </c>
      <c r="C246" s="181">
        <v>5</v>
      </c>
      <c r="D246" s="181">
        <v>0</v>
      </c>
      <c r="E246" s="181">
        <v>10</v>
      </c>
    </row>
    <row r="247" spans="1:5" ht="12.75">
      <c r="A247" s="181">
        <v>246</v>
      </c>
      <c r="B247" s="183">
        <v>1</v>
      </c>
      <c r="C247" s="181">
        <v>5</v>
      </c>
      <c r="D247" s="181">
        <v>0</v>
      </c>
      <c r="E247" s="181">
        <v>10</v>
      </c>
    </row>
    <row r="248" spans="1:5" ht="12.75">
      <c r="A248" s="181">
        <v>247</v>
      </c>
      <c r="B248" s="183">
        <v>1</v>
      </c>
      <c r="C248" s="181">
        <v>5</v>
      </c>
      <c r="D248" s="181">
        <v>0</v>
      </c>
      <c r="E248" s="181">
        <v>10</v>
      </c>
    </row>
    <row r="249" spans="1:5" ht="12.75">
      <c r="A249" s="181">
        <v>248</v>
      </c>
      <c r="B249" s="183">
        <v>1</v>
      </c>
      <c r="C249" s="181">
        <v>5</v>
      </c>
      <c r="D249" s="181">
        <v>0</v>
      </c>
      <c r="E249" s="181">
        <v>10</v>
      </c>
    </row>
    <row r="250" spans="1:5" ht="12.75">
      <c r="A250" s="181">
        <v>249</v>
      </c>
      <c r="B250" s="183">
        <v>1</v>
      </c>
      <c r="C250" s="181">
        <v>5</v>
      </c>
      <c r="D250" s="181">
        <v>0</v>
      </c>
      <c r="E250" s="181">
        <v>10</v>
      </c>
    </row>
    <row r="251" spans="1:5" ht="12.75">
      <c r="A251" s="181">
        <v>250</v>
      </c>
      <c r="B251" s="183">
        <v>1</v>
      </c>
      <c r="C251" s="181">
        <v>5</v>
      </c>
      <c r="D251" s="181">
        <v>0</v>
      </c>
      <c r="E251" s="181">
        <v>10</v>
      </c>
    </row>
  </sheetData>
  <sheetProtection password="C713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D24"/>
  <sheetViews>
    <sheetView tabSelected="1" view="pageBreakPreview" zoomScale="70" zoomScaleNormal="70" zoomScaleSheetLayoutView="70" zoomScalePageLayoutView="0" workbookViewId="0" topLeftCell="A1">
      <selection activeCell="H4" sqref="H4:H5"/>
    </sheetView>
  </sheetViews>
  <sheetFormatPr defaultColWidth="9.140625" defaultRowHeight="12.75" outlineLevelRow="1" outlineLevelCol="1"/>
  <cols>
    <col min="1" max="1" width="4.28125" style="185" customWidth="1"/>
    <col min="2" max="2" width="5.57421875" style="185" hidden="1" customWidth="1" outlineLevel="1"/>
    <col min="3" max="3" width="3.7109375" style="185" hidden="1" customWidth="1"/>
    <col min="4" max="4" width="4.421875" style="185" hidden="1" customWidth="1"/>
    <col min="5" max="5" width="29.140625" style="185" customWidth="1"/>
    <col min="6" max="6" width="24.140625" style="185" hidden="1" customWidth="1" outlineLevel="1"/>
    <col min="7" max="7" width="25.00390625" style="187" hidden="1" customWidth="1" collapsed="1"/>
    <col min="8" max="8" width="18.00390625" style="187" customWidth="1" outlineLevel="1"/>
    <col min="9" max="9" width="6.421875" style="187" customWidth="1"/>
    <col min="10" max="10" width="25.00390625" style="188" customWidth="1"/>
    <col min="11" max="11" width="5.140625" style="188" hidden="1" customWidth="1"/>
    <col min="12" max="12" width="5.7109375" style="188" customWidth="1"/>
    <col min="13" max="13" width="5.8515625" style="188" hidden="1" customWidth="1" outlineLevel="1"/>
    <col min="14" max="14" width="3.421875" style="189" hidden="1" customWidth="1" outlineLevel="1"/>
    <col min="15" max="15" width="0" style="189" hidden="1" customWidth="1"/>
    <col min="16" max="16" width="9.00390625" style="185" hidden="1" customWidth="1"/>
    <col min="17" max="17" width="5.57421875" style="190" hidden="1" customWidth="1" outlineLevel="1"/>
    <col min="18" max="18" width="5.140625" style="185" bestFit="1" customWidth="1" collapsed="1"/>
    <col min="19" max="19" width="7.00390625" style="190" hidden="1" customWidth="1" outlineLevel="1"/>
    <col min="20" max="20" width="4.57421875" style="185" customWidth="1" collapsed="1"/>
    <col min="21" max="21" width="5.57421875" style="190" hidden="1" customWidth="1" outlineLevel="1"/>
    <col min="22" max="22" width="5.140625" style="185" bestFit="1" customWidth="1" collapsed="1"/>
    <col min="23" max="23" width="7.00390625" style="190" hidden="1" customWidth="1" outlineLevel="1"/>
    <col min="24" max="24" width="5.140625" style="185" hidden="1" customWidth="1"/>
    <col min="25" max="25" width="5.57421875" style="190" hidden="1" customWidth="1" outlineLevel="1"/>
    <col min="26" max="26" width="5.140625" style="185" hidden="1" customWidth="1" collapsed="1"/>
    <col min="27" max="27" width="5.57421875" style="190" hidden="1" customWidth="1" outlineLevel="1"/>
    <col min="28" max="28" width="5.00390625" style="185" hidden="1" customWidth="1" collapsed="1"/>
    <col min="29" max="29" width="5.57421875" style="190" hidden="1" customWidth="1" outlineLevel="1"/>
    <col min="30" max="30" width="5.140625" style="185" hidden="1" customWidth="1" collapsed="1"/>
    <col min="31" max="31" width="8.28125" style="185" hidden="1" customWidth="1" outlineLevel="1"/>
    <col min="32" max="33" width="6.57421875" style="185" hidden="1" customWidth="1" outlineLevel="1"/>
    <col min="34" max="34" width="11.00390625" style="192" customWidth="1" collapsed="1"/>
    <col min="35" max="35" width="11.8515625" style="235" customWidth="1"/>
    <col min="36" max="36" width="3.00390625" style="185" hidden="1" customWidth="1"/>
    <col min="37" max="37" width="3.00390625" style="185" customWidth="1"/>
    <col min="38" max="38" width="4.8515625" style="195" customWidth="1"/>
    <col min="39" max="39" width="4.7109375" style="195" customWidth="1" outlineLevel="1"/>
    <col min="40" max="40" width="10.7109375" style="194" customWidth="1" outlineLevel="1"/>
    <col min="41" max="41" width="3.140625" style="185" hidden="1" customWidth="1" outlineLevel="1"/>
    <col min="42" max="42" width="9.00390625" style="236" customWidth="1" collapsed="1"/>
    <col min="43" max="43" width="4.57421875" style="237" customWidth="1"/>
    <col min="44" max="44" width="9.00390625" style="194" hidden="1" customWidth="1"/>
    <col min="45" max="45" width="7.421875" style="185" hidden="1" customWidth="1"/>
    <col min="46" max="48" width="9.140625" style="185" hidden="1" customWidth="1" outlineLevel="1"/>
    <col min="49" max="49" width="9.140625" style="185" customWidth="1" collapsed="1"/>
    <col min="50" max="16384" width="9.140625" style="185" customWidth="1"/>
  </cols>
  <sheetData>
    <row r="1" spans="1:47" ht="54" customHeight="1" thickBot="1">
      <c r="A1" s="382" t="s">
        <v>167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184"/>
      <c r="AU1" s="184"/>
    </row>
    <row r="2" spans="1:47" ht="13.5" thickTop="1">
      <c r="A2" s="186" t="s">
        <v>168</v>
      </c>
      <c r="B2" s="186"/>
      <c r="C2" s="186"/>
      <c r="D2" s="186"/>
      <c r="E2" s="186"/>
      <c r="F2" s="186"/>
      <c r="G2" s="185"/>
      <c r="H2" s="185"/>
      <c r="I2" s="185"/>
      <c r="J2" s="187"/>
      <c r="K2" s="187"/>
      <c r="L2" s="187"/>
      <c r="M2" s="187"/>
      <c r="N2" s="188"/>
      <c r="O2" s="188"/>
      <c r="P2" s="189"/>
      <c r="R2" s="191"/>
      <c r="V2" s="191"/>
      <c r="AI2" s="193"/>
      <c r="AK2" s="194"/>
      <c r="AM2" s="196"/>
      <c r="AN2" s="197"/>
      <c r="AO2" s="198"/>
      <c r="AP2" s="186"/>
      <c r="AQ2" s="197" t="s">
        <v>169</v>
      </c>
      <c r="AR2" s="197"/>
      <c r="AS2" s="197" t="s">
        <v>135</v>
      </c>
      <c r="AT2" s="199"/>
      <c r="AU2" s="200"/>
    </row>
    <row r="3" spans="1:47" ht="93.75" customHeight="1" thickBot="1">
      <c r="A3" s="383" t="s">
        <v>171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201"/>
      <c r="AT3" s="202"/>
      <c r="AU3" s="202"/>
    </row>
    <row r="4" spans="1:48" ht="17.25" customHeight="1" thickBot="1">
      <c r="A4" s="374" t="s">
        <v>5</v>
      </c>
      <c r="B4" s="376" t="s">
        <v>14</v>
      </c>
      <c r="C4" s="378" t="s">
        <v>138</v>
      </c>
      <c r="D4" s="376" t="s">
        <v>6</v>
      </c>
      <c r="E4" s="389" t="s">
        <v>0</v>
      </c>
      <c r="F4" s="203"/>
      <c r="G4" s="391" t="s">
        <v>12</v>
      </c>
      <c r="H4" s="393" t="s">
        <v>15</v>
      </c>
      <c r="I4" s="366" t="s">
        <v>19</v>
      </c>
      <c r="J4" s="368" t="s">
        <v>20</v>
      </c>
      <c r="K4" s="370" t="s">
        <v>21</v>
      </c>
      <c r="L4" s="370" t="s">
        <v>22</v>
      </c>
      <c r="M4" s="372" t="s">
        <v>1</v>
      </c>
      <c r="N4" s="387" t="s">
        <v>23</v>
      </c>
      <c r="O4" s="364" t="s">
        <v>121</v>
      </c>
      <c r="P4" s="384" t="s">
        <v>116</v>
      </c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6"/>
      <c r="AP4" s="384" t="s">
        <v>58</v>
      </c>
      <c r="AQ4" s="385"/>
      <c r="AR4" s="386"/>
      <c r="AS4" s="380" t="s">
        <v>18</v>
      </c>
      <c r="AT4" s="202"/>
      <c r="AU4" s="202" t="s">
        <v>31</v>
      </c>
      <c r="AV4" s="185" t="s">
        <v>35</v>
      </c>
    </row>
    <row r="5" spans="1:134" ht="140.25" customHeight="1" thickBot="1">
      <c r="A5" s="375"/>
      <c r="B5" s="377"/>
      <c r="C5" s="379"/>
      <c r="D5" s="377"/>
      <c r="E5" s="390"/>
      <c r="F5" s="269" t="s">
        <v>130</v>
      </c>
      <c r="G5" s="392"/>
      <c r="H5" s="394"/>
      <c r="I5" s="367"/>
      <c r="J5" s="369"/>
      <c r="K5" s="371"/>
      <c r="L5" s="371"/>
      <c r="M5" s="373"/>
      <c r="N5" s="388"/>
      <c r="O5" s="365"/>
      <c r="P5" s="270" t="s">
        <v>123</v>
      </c>
      <c r="Q5" s="271" t="s">
        <v>124</v>
      </c>
      <c r="R5" s="272" t="s">
        <v>163</v>
      </c>
      <c r="S5" s="271" t="s">
        <v>124</v>
      </c>
      <c r="T5" s="273" t="s">
        <v>164</v>
      </c>
      <c r="U5" s="271" t="s">
        <v>124</v>
      </c>
      <c r="V5" s="273" t="s">
        <v>165</v>
      </c>
      <c r="W5" s="271" t="s">
        <v>124</v>
      </c>
      <c r="X5" s="273" t="s">
        <v>131</v>
      </c>
      <c r="Y5" s="271" t="s">
        <v>124</v>
      </c>
      <c r="Z5" s="273" t="s">
        <v>132</v>
      </c>
      <c r="AA5" s="271" t="s">
        <v>124</v>
      </c>
      <c r="AB5" s="273" t="s">
        <v>133</v>
      </c>
      <c r="AC5" s="271" t="s">
        <v>124</v>
      </c>
      <c r="AD5" s="273" t="s">
        <v>137</v>
      </c>
      <c r="AE5" s="274" t="s">
        <v>125</v>
      </c>
      <c r="AF5" s="275" t="s">
        <v>134</v>
      </c>
      <c r="AG5" s="275" t="s">
        <v>136</v>
      </c>
      <c r="AH5" s="276" t="s">
        <v>13</v>
      </c>
      <c r="AI5" s="277" t="s">
        <v>116</v>
      </c>
      <c r="AJ5" s="278" t="s">
        <v>11</v>
      </c>
      <c r="AK5" s="279" t="s">
        <v>7</v>
      </c>
      <c r="AL5" s="280" t="s">
        <v>3</v>
      </c>
      <c r="AM5" s="281" t="s">
        <v>170</v>
      </c>
      <c r="AN5" s="274" t="s">
        <v>4</v>
      </c>
      <c r="AO5" s="282" t="s">
        <v>120</v>
      </c>
      <c r="AP5" s="283" t="s">
        <v>129</v>
      </c>
      <c r="AQ5" s="351" t="s">
        <v>54</v>
      </c>
      <c r="AR5" s="346" t="s">
        <v>56</v>
      </c>
      <c r="AS5" s="381" t="s">
        <v>18</v>
      </c>
      <c r="AT5" s="204" t="s">
        <v>10</v>
      </c>
      <c r="AU5" s="284">
        <v>0.041666666666666664</v>
      </c>
      <c r="AV5" s="345">
        <v>0.041666666666666664</v>
      </c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</row>
    <row r="6" spans="1:134" s="311" customFormat="1" ht="12.75">
      <c r="A6" s="355">
        <v>1</v>
      </c>
      <c r="B6" s="286" t="s">
        <v>143</v>
      </c>
      <c r="C6" s="287"/>
      <c r="D6" s="288">
        <v>209</v>
      </c>
      <c r="E6" s="358" t="s">
        <v>144</v>
      </c>
      <c r="F6" s="341"/>
      <c r="G6" s="341"/>
      <c r="H6" s="361" t="s">
        <v>145</v>
      </c>
      <c r="I6" s="289" t="s">
        <v>146</v>
      </c>
      <c r="J6" s="290" t="s">
        <v>147</v>
      </c>
      <c r="K6" s="291">
        <v>1998</v>
      </c>
      <c r="L6" s="286" t="s">
        <v>142</v>
      </c>
      <c r="M6" s="292">
        <v>0.3</v>
      </c>
      <c r="N6" s="293" t="s">
        <v>31</v>
      </c>
      <c r="O6" s="294"/>
      <c r="P6" s="295"/>
      <c r="Q6" s="296"/>
      <c r="R6" s="297"/>
      <c r="S6" s="296"/>
      <c r="T6" s="298"/>
      <c r="U6" s="296"/>
      <c r="V6" s="298"/>
      <c r="W6" s="296"/>
      <c r="X6" s="298"/>
      <c r="Y6" s="296"/>
      <c r="Z6" s="298"/>
      <c r="AA6" s="296"/>
      <c r="AB6" s="298"/>
      <c r="AC6" s="296"/>
      <c r="AD6" s="298"/>
      <c r="AE6" s="299"/>
      <c r="AF6" s="300">
        <f aca="true" t="shared" si="0" ref="AF6:AF13">SUM(Q6,S6,U6,W6,Y6,AA6,AC6)</f>
        <v>0</v>
      </c>
      <c r="AG6" s="300"/>
      <c r="AH6" s="301">
        <v>0.002013888888888889</v>
      </c>
      <c r="AI6" s="302">
        <f aca="true" t="shared" si="1" ref="AI6:AI13">IF(AH6&lt;&gt;"",IF(AH6="сход","сход",IF(OR(AND(N6="м",AH6&gt;$AU$5),AND(N6="ж",AH6&gt;$AV$5)),"прев. КВ",IF(AK6&gt;0,"сн с этапов",AH6))),"не фин.")</f>
        <v>0.002013888888888889</v>
      </c>
      <c r="AJ6" s="303">
        <f aca="true" t="shared" si="2" ref="AJ6:AJ13">IF(ISNUMBER(AI6),0,IF(AI6="прев. КВ",2,IF(AI6="сн с этапов",1,IF(AI6="не фин.",4,3))))</f>
        <v>0</v>
      </c>
      <c r="AK6" s="304">
        <f aca="true" t="shared" si="3" ref="AK6:AK13">COUNTIF(R6:AD6,"сн")</f>
        <v>0</v>
      </c>
      <c r="AL6" s="305">
        <v>5</v>
      </c>
      <c r="AM6" s="306">
        <f>IF(ISNA(VLOOKUP(AL6,очки!$A:$B,2,0)),0,IF(AJ6&gt;1,0,VLOOKUP(AL6,очки!$A:$B,2,0)))</f>
        <v>83</v>
      </c>
      <c r="AN6" s="307">
        <f aca="true" t="shared" si="4" ref="AN6:AN13">IF(AJ6=0,AI6/SMALL($AI$6:$AI$13,1),"")</f>
        <v>1.2000000000000002</v>
      </c>
      <c r="AO6" s="308"/>
      <c r="AP6" s="352">
        <f>AM9+AM8+AM7+AM6</f>
        <v>369</v>
      </c>
      <c r="AQ6" s="352">
        <v>1</v>
      </c>
      <c r="AR6" s="347" t="e">
        <f>IF(COUNTIF(AI6:AI8,"не фин.")&gt;0,"",LARGE($AP$6:$AP$12,1)/#REF!)</f>
        <v>#REF!</v>
      </c>
      <c r="AS6" s="285"/>
      <c r="AT6" s="309"/>
      <c r="AU6" s="310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</row>
    <row r="7" spans="1:47" s="199" customFormat="1" ht="12.75">
      <c r="A7" s="356"/>
      <c r="B7" s="206" t="s">
        <v>143</v>
      </c>
      <c r="C7" s="207"/>
      <c r="D7" s="208">
        <v>210</v>
      </c>
      <c r="E7" s="359"/>
      <c r="F7" s="342"/>
      <c r="G7" s="342"/>
      <c r="H7" s="362"/>
      <c r="I7" s="209" t="s">
        <v>148</v>
      </c>
      <c r="J7" s="210" t="s">
        <v>149</v>
      </c>
      <c r="K7" s="211">
        <v>1998</v>
      </c>
      <c r="L7" s="206" t="s">
        <v>141</v>
      </c>
      <c r="M7" s="212">
        <v>0.1</v>
      </c>
      <c r="N7" s="213" t="s">
        <v>31</v>
      </c>
      <c r="O7" s="214"/>
      <c r="P7" s="215"/>
      <c r="Q7" s="216"/>
      <c r="R7" s="217"/>
      <c r="S7" s="216"/>
      <c r="T7" s="218"/>
      <c r="U7" s="216"/>
      <c r="V7" s="218"/>
      <c r="W7" s="216"/>
      <c r="X7" s="218"/>
      <c r="Y7" s="216"/>
      <c r="Z7" s="218"/>
      <c r="AA7" s="216"/>
      <c r="AB7" s="218"/>
      <c r="AC7" s="216"/>
      <c r="AD7" s="218"/>
      <c r="AE7" s="219"/>
      <c r="AF7" s="220">
        <f t="shared" si="0"/>
        <v>0</v>
      </c>
      <c r="AG7" s="220"/>
      <c r="AH7" s="221">
        <v>0.0017708333333333332</v>
      </c>
      <c r="AI7" s="222">
        <f t="shared" si="1"/>
        <v>0.0017708333333333332</v>
      </c>
      <c r="AJ7" s="223">
        <f t="shared" si="2"/>
        <v>0</v>
      </c>
      <c r="AK7" s="224">
        <f t="shared" si="3"/>
        <v>0</v>
      </c>
      <c r="AL7" s="225">
        <v>2</v>
      </c>
      <c r="AM7" s="226">
        <f>IF(ISNA(VLOOKUP(AL7,очки!$A:$B,2,0)),0,IF(AJ7&gt;1,0,VLOOKUP(AL7,очки!$A:$B,2,0)))</f>
        <v>95</v>
      </c>
      <c r="AN7" s="227">
        <f t="shared" si="4"/>
        <v>1.0551724137931036</v>
      </c>
      <c r="AO7" s="228"/>
      <c r="AP7" s="353"/>
      <c r="AQ7" s="353"/>
      <c r="AR7" s="348" t="e">
        <f>IF(COUNTIF(AI6:AI8,"не фин.")&gt;0,"",LARGE($AP$6:$AP$12,1)/AP7)</f>
        <v>#DIV/0!</v>
      </c>
      <c r="AS7" s="205"/>
      <c r="AT7" s="233"/>
      <c r="AU7" s="229"/>
    </row>
    <row r="8" spans="1:47" s="199" customFormat="1" ht="12.75">
      <c r="A8" s="356"/>
      <c r="B8" s="206" t="s">
        <v>143</v>
      </c>
      <c r="C8" s="207"/>
      <c r="D8" s="230">
        <v>211</v>
      </c>
      <c r="E8" s="359"/>
      <c r="F8" s="343"/>
      <c r="G8" s="343"/>
      <c r="H8" s="362"/>
      <c r="I8" s="209" t="s">
        <v>150</v>
      </c>
      <c r="J8" s="210" t="s">
        <v>151</v>
      </c>
      <c r="K8" s="211">
        <v>1998</v>
      </c>
      <c r="L8" s="206" t="s">
        <v>141</v>
      </c>
      <c r="M8" s="212">
        <v>0.1</v>
      </c>
      <c r="N8" s="213" t="s">
        <v>31</v>
      </c>
      <c r="O8" s="214"/>
      <c r="P8" s="215"/>
      <c r="Q8" s="216"/>
      <c r="R8" s="217"/>
      <c r="S8" s="216"/>
      <c r="T8" s="218"/>
      <c r="U8" s="216"/>
      <c r="V8" s="218"/>
      <c r="W8" s="216"/>
      <c r="X8" s="218"/>
      <c r="Y8" s="216"/>
      <c r="Z8" s="218"/>
      <c r="AA8" s="216"/>
      <c r="AB8" s="218"/>
      <c r="AC8" s="216"/>
      <c r="AD8" s="218"/>
      <c r="AE8" s="219"/>
      <c r="AF8" s="220">
        <f t="shared" si="0"/>
        <v>0</v>
      </c>
      <c r="AG8" s="220"/>
      <c r="AH8" s="221">
        <v>0.0016782407407407406</v>
      </c>
      <c r="AI8" s="222">
        <f t="shared" si="1"/>
        <v>0.0016782407407407406</v>
      </c>
      <c r="AJ8" s="223">
        <f t="shared" si="2"/>
        <v>0</v>
      </c>
      <c r="AK8" s="224">
        <f t="shared" si="3"/>
        <v>0</v>
      </c>
      <c r="AL8" s="225">
        <v>1</v>
      </c>
      <c r="AM8" s="226">
        <f>IF(ISNA(VLOOKUP(AL8,очки!$A:$B,2,0)),0,IF(AJ8&gt;1,0,VLOOKUP(AL8,очки!$A:$B,2,0)))</f>
        <v>100</v>
      </c>
      <c r="AN8" s="227">
        <f t="shared" si="4"/>
        <v>1</v>
      </c>
      <c r="AO8" s="228"/>
      <c r="AP8" s="353"/>
      <c r="AQ8" s="353"/>
      <c r="AR8" s="349" t="e">
        <f>IF(COUNTIF(AI6:AI8,"не фин.")&gt;0,"",LARGE($AP$6:$AP$12,1)/AP8)</f>
        <v>#DIV/0!</v>
      </c>
      <c r="AS8" s="205"/>
      <c r="AT8" s="233"/>
      <c r="AU8" s="229"/>
    </row>
    <row r="9" spans="1:134" s="338" customFormat="1" ht="13.5" thickBot="1">
      <c r="A9" s="357"/>
      <c r="B9" s="313" t="s">
        <v>143</v>
      </c>
      <c r="C9" s="314"/>
      <c r="D9" s="315">
        <v>212</v>
      </c>
      <c r="E9" s="360"/>
      <c r="F9" s="344"/>
      <c r="G9" s="344"/>
      <c r="H9" s="363"/>
      <c r="I9" s="316" t="s">
        <v>152</v>
      </c>
      <c r="J9" s="317" t="s">
        <v>166</v>
      </c>
      <c r="K9" s="318">
        <v>1998</v>
      </c>
      <c r="L9" s="313" t="s">
        <v>142</v>
      </c>
      <c r="M9" s="319">
        <v>0.3</v>
      </c>
      <c r="N9" s="320" t="s">
        <v>35</v>
      </c>
      <c r="O9" s="321"/>
      <c r="P9" s="322"/>
      <c r="Q9" s="323"/>
      <c r="R9" s="324"/>
      <c r="S9" s="323"/>
      <c r="T9" s="325"/>
      <c r="U9" s="323"/>
      <c r="V9" s="325"/>
      <c r="W9" s="323"/>
      <c r="X9" s="325"/>
      <c r="Y9" s="323"/>
      <c r="Z9" s="325"/>
      <c r="AA9" s="323"/>
      <c r="AB9" s="325"/>
      <c r="AC9" s="323"/>
      <c r="AD9" s="325"/>
      <c r="AE9" s="326"/>
      <c r="AF9" s="327">
        <f t="shared" si="0"/>
        <v>0</v>
      </c>
      <c r="AG9" s="327"/>
      <c r="AH9" s="328">
        <v>0.0030787037037037037</v>
      </c>
      <c r="AI9" s="329">
        <f t="shared" si="1"/>
        <v>0.0030787037037037037</v>
      </c>
      <c r="AJ9" s="330">
        <f t="shared" si="2"/>
        <v>0</v>
      </c>
      <c r="AK9" s="331">
        <f t="shared" si="3"/>
        <v>0</v>
      </c>
      <c r="AL9" s="332">
        <v>3</v>
      </c>
      <c r="AM9" s="333">
        <f>IF(ISNA(VLOOKUP(AL9,очки!$A:$B,2,0)),0,IF(AJ9&gt;1,0,VLOOKUP(AL9,очки!$A:$B,2,0)))</f>
        <v>91</v>
      </c>
      <c r="AN9" s="334">
        <f t="shared" si="4"/>
        <v>1.8344827586206898</v>
      </c>
      <c r="AO9" s="335"/>
      <c r="AP9" s="354"/>
      <c r="AQ9" s="354"/>
      <c r="AR9" s="350">
        <f>IF(COUNTIF(AI9:AI12,"не фин.")&gt;0,"",LARGE($AP$6:$AP$12,1)/AP6)</f>
        <v>1</v>
      </c>
      <c r="AS9" s="312"/>
      <c r="AT9" s="336"/>
      <c r="AU9" s="337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</row>
    <row r="10" spans="1:134" s="311" customFormat="1" ht="12.75">
      <c r="A10" s="355">
        <v>2</v>
      </c>
      <c r="B10" s="286" t="s">
        <v>143</v>
      </c>
      <c r="C10" s="287"/>
      <c r="D10" s="288">
        <v>250</v>
      </c>
      <c r="E10" s="358" t="s">
        <v>154</v>
      </c>
      <c r="F10" s="341"/>
      <c r="G10" s="341"/>
      <c r="H10" s="361" t="s">
        <v>153</v>
      </c>
      <c r="I10" s="289" t="s">
        <v>155</v>
      </c>
      <c r="J10" s="290" t="s">
        <v>156</v>
      </c>
      <c r="K10" s="339">
        <v>1998</v>
      </c>
      <c r="L10" s="286" t="s">
        <v>140</v>
      </c>
      <c r="M10" s="292">
        <v>0</v>
      </c>
      <c r="N10" s="293" t="s">
        <v>31</v>
      </c>
      <c r="O10" s="294"/>
      <c r="P10" s="295"/>
      <c r="Q10" s="296"/>
      <c r="R10" s="297"/>
      <c r="S10" s="296"/>
      <c r="T10" s="298"/>
      <c r="U10" s="296"/>
      <c r="V10" s="298"/>
      <c r="W10" s="296"/>
      <c r="X10" s="298"/>
      <c r="Y10" s="296"/>
      <c r="Z10" s="298"/>
      <c r="AA10" s="296"/>
      <c r="AB10" s="298"/>
      <c r="AC10" s="296"/>
      <c r="AD10" s="298"/>
      <c r="AE10" s="299"/>
      <c r="AF10" s="300">
        <f t="shared" si="0"/>
        <v>0</v>
      </c>
      <c r="AG10" s="300"/>
      <c r="AH10" s="301">
        <v>0.0018865740740740742</v>
      </c>
      <c r="AI10" s="302">
        <f t="shared" si="1"/>
        <v>0.0018865740740740742</v>
      </c>
      <c r="AJ10" s="303">
        <f t="shared" si="2"/>
        <v>0</v>
      </c>
      <c r="AK10" s="304">
        <f t="shared" si="3"/>
        <v>0</v>
      </c>
      <c r="AL10" s="305">
        <v>3</v>
      </c>
      <c r="AM10" s="306">
        <f>IF(ISNA(VLOOKUP(AL10,очки!$A:$B,2,0)),0,IF(AJ10&gt;1,0,VLOOKUP(AL10,очки!$A:$B,2,0)))</f>
        <v>91</v>
      </c>
      <c r="AN10" s="307">
        <f t="shared" si="4"/>
        <v>1.124137931034483</v>
      </c>
      <c r="AO10" s="308"/>
      <c r="AP10" s="352">
        <f>AM10+AM11+AM12+AM13</f>
        <v>348</v>
      </c>
      <c r="AQ10" s="352">
        <v>2</v>
      </c>
      <c r="AR10" s="347" t="e">
        <f>IF(COUNTIF(AI9:AI12,"не фин.")&gt;0,"",LARGE($AP$6:$AP$12,1)/#REF!)</f>
        <v>#REF!</v>
      </c>
      <c r="AS10" s="285"/>
      <c r="AT10" s="309"/>
      <c r="AU10" s="310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</row>
    <row r="11" spans="1:47" s="199" customFormat="1" ht="12.75">
      <c r="A11" s="356"/>
      <c r="B11" s="206" t="s">
        <v>143</v>
      </c>
      <c r="C11" s="207"/>
      <c r="D11" s="208">
        <v>251</v>
      </c>
      <c r="E11" s="359"/>
      <c r="F11" s="342"/>
      <c r="G11" s="342"/>
      <c r="H11" s="362"/>
      <c r="I11" s="209" t="s">
        <v>157</v>
      </c>
      <c r="J11" s="210" t="s">
        <v>158</v>
      </c>
      <c r="K11" s="231">
        <v>1998</v>
      </c>
      <c r="L11" s="206" t="s">
        <v>139</v>
      </c>
      <c r="M11" s="212">
        <v>1</v>
      </c>
      <c r="N11" s="213" t="s">
        <v>35</v>
      </c>
      <c r="O11" s="214"/>
      <c r="P11" s="215"/>
      <c r="Q11" s="216"/>
      <c r="R11" s="217"/>
      <c r="S11" s="216"/>
      <c r="T11" s="218"/>
      <c r="U11" s="216"/>
      <c r="V11" s="218"/>
      <c r="W11" s="216"/>
      <c r="X11" s="218"/>
      <c r="Y11" s="216"/>
      <c r="Z11" s="218"/>
      <c r="AA11" s="216"/>
      <c r="AB11" s="218"/>
      <c r="AC11" s="216"/>
      <c r="AD11" s="218"/>
      <c r="AE11" s="219"/>
      <c r="AF11" s="220">
        <f t="shared" si="0"/>
        <v>0</v>
      </c>
      <c r="AG11" s="220"/>
      <c r="AH11" s="221">
        <v>0.003136574074074074</v>
      </c>
      <c r="AI11" s="222">
        <f t="shared" si="1"/>
        <v>0.003136574074074074</v>
      </c>
      <c r="AJ11" s="223">
        <f t="shared" si="2"/>
        <v>0</v>
      </c>
      <c r="AK11" s="224">
        <f t="shared" si="3"/>
        <v>0</v>
      </c>
      <c r="AL11" s="225">
        <v>4</v>
      </c>
      <c r="AM11" s="226">
        <f>IF(ISNA(VLOOKUP(AL11,очки!$A:$B,2,0)),0,IF(AJ11&gt;1,0,VLOOKUP(AL11,очки!$A:$B,2,0)))</f>
        <v>87</v>
      </c>
      <c r="AN11" s="227">
        <f t="shared" si="4"/>
        <v>1.8689655172413795</v>
      </c>
      <c r="AO11" s="228"/>
      <c r="AP11" s="353"/>
      <c r="AQ11" s="353"/>
      <c r="AR11" s="348" t="e">
        <f>IF(COUNTIF(AI9:AI12,"не фин.")&gt;0,"",LARGE($AP$6:$AP$12,1)/AP11)</f>
        <v>#DIV/0!</v>
      </c>
      <c r="AS11" s="205"/>
      <c r="AT11" s="233"/>
      <c r="AU11" s="229"/>
    </row>
    <row r="12" spans="1:47" s="199" customFormat="1" ht="12.75">
      <c r="A12" s="356"/>
      <c r="B12" s="206" t="s">
        <v>143</v>
      </c>
      <c r="C12" s="207"/>
      <c r="D12" s="230">
        <v>252</v>
      </c>
      <c r="E12" s="359"/>
      <c r="F12" s="343"/>
      <c r="G12" s="343"/>
      <c r="H12" s="362"/>
      <c r="I12" s="209" t="s">
        <v>159</v>
      </c>
      <c r="J12" s="210" t="s">
        <v>160</v>
      </c>
      <c r="K12" s="231">
        <v>1998</v>
      </c>
      <c r="L12" s="206" t="s">
        <v>139</v>
      </c>
      <c r="M12" s="212">
        <v>1</v>
      </c>
      <c r="N12" s="213" t="s">
        <v>31</v>
      </c>
      <c r="O12" s="214"/>
      <c r="P12" s="215"/>
      <c r="Q12" s="216"/>
      <c r="R12" s="217"/>
      <c r="S12" s="216"/>
      <c r="T12" s="218"/>
      <c r="U12" s="216"/>
      <c r="V12" s="218"/>
      <c r="W12" s="216"/>
      <c r="X12" s="218"/>
      <c r="Y12" s="216"/>
      <c r="Z12" s="218"/>
      <c r="AA12" s="216"/>
      <c r="AB12" s="218"/>
      <c r="AC12" s="216"/>
      <c r="AD12" s="218"/>
      <c r="AE12" s="219"/>
      <c r="AF12" s="220">
        <f t="shared" si="0"/>
        <v>0</v>
      </c>
      <c r="AG12" s="220"/>
      <c r="AH12" s="221">
        <v>0.003101851851851852</v>
      </c>
      <c r="AI12" s="222">
        <f t="shared" si="1"/>
        <v>0.003101851851851852</v>
      </c>
      <c r="AJ12" s="223">
        <f t="shared" si="2"/>
        <v>0</v>
      </c>
      <c r="AK12" s="224">
        <f t="shared" si="3"/>
        <v>0</v>
      </c>
      <c r="AL12" s="225">
        <v>7</v>
      </c>
      <c r="AM12" s="226">
        <f>IF(ISNA(VLOOKUP(AL12,очки!$A:$B,2,0)),0,IF(AJ12&gt;1,0,VLOOKUP(AL12,очки!$A:$B,2,0)))</f>
        <v>75</v>
      </c>
      <c r="AN12" s="227">
        <f t="shared" si="4"/>
        <v>1.8482758620689659</v>
      </c>
      <c r="AO12" s="228"/>
      <c r="AP12" s="353"/>
      <c r="AQ12" s="353"/>
      <c r="AR12" s="349" t="e">
        <f>IF(COUNTIF(AI9:AI12,"не фин.")&gt;0,"",LARGE($AP$6:$AP$12,1)/AP12)</f>
        <v>#DIV/0!</v>
      </c>
      <c r="AS12" s="205"/>
      <c r="AT12" s="233"/>
      <c r="AU12" s="229"/>
    </row>
    <row r="13" spans="1:134" s="338" customFormat="1" ht="13.5" thickBot="1">
      <c r="A13" s="357"/>
      <c r="B13" s="313" t="s">
        <v>143</v>
      </c>
      <c r="C13" s="314"/>
      <c r="D13" s="315">
        <v>255</v>
      </c>
      <c r="E13" s="360"/>
      <c r="F13" s="344"/>
      <c r="G13" s="344"/>
      <c r="H13" s="363"/>
      <c r="I13" s="316" t="s">
        <v>161</v>
      </c>
      <c r="J13" s="317" t="s">
        <v>162</v>
      </c>
      <c r="K13" s="318">
        <v>1998</v>
      </c>
      <c r="L13" s="313" t="s">
        <v>140</v>
      </c>
      <c r="M13" s="319">
        <v>0</v>
      </c>
      <c r="N13" s="320" t="s">
        <v>35</v>
      </c>
      <c r="O13" s="321"/>
      <c r="P13" s="322"/>
      <c r="Q13" s="323"/>
      <c r="R13" s="324"/>
      <c r="S13" s="323"/>
      <c r="T13" s="325"/>
      <c r="U13" s="323"/>
      <c r="V13" s="325"/>
      <c r="W13" s="323"/>
      <c r="X13" s="325"/>
      <c r="Y13" s="323"/>
      <c r="Z13" s="325"/>
      <c r="AA13" s="323"/>
      <c r="AB13" s="325"/>
      <c r="AC13" s="323"/>
      <c r="AD13" s="325"/>
      <c r="AE13" s="340"/>
      <c r="AF13" s="327">
        <f t="shared" si="0"/>
        <v>0</v>
      </c>
      <c r="AG13" s="327"/>
      <c r="AH13" s="328">
        <v>0.0025925925925925925</v>
      </c>
      <c r="AI13" s="329">
        <f t="shared" si="1"/>
        <v>0.0025925925925925925</v>
      </c>
      <c r="AJ13" s="330">
        <f t="shared" si="2"/>
        <v>0</v>
      </c>
      <c r="AK13" s="331">
        <f t="shared" si="3"/>
        <v>0</v>
      </c>
      <c r="AL13" s="332">
        <v>2</v>
      </c>
      <c r="AM13" s="333">
        <f>IF(ISNA(VLOOKUP(AL13,очки!$A:$B,2,0)),0,IF(AJ13&gt;1,0,VLOOKUP(AL13,очки!$A:$B,2,0)))</f>
        <v>95</v>
      </c>
      <c r="AN13" s="334">
        <f t="shared" si="4"/>
        <v>1.5448275862068968</v>
      </c>
      <c r="AO13" s="335"/>
      <c r="AP13" s="354"/>
      <c r="AQ13" s="354"/>
      <c r="AR13" s="350">
        <f>IF(COUNTIF(AI13:AI13,"не фин.")&gt;0,"",LARGE($AP$6:$AP$12,1)/AP10)</f>
        <v>1.0603448275862069</v>
      </c>
      <c r="AS13" s="312"/>
      <c r="AT13" s="336"/>
      <c r="AU13" s="337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</row>
    <row r="14" spans="7:134" ht="12.75" hidden="1" outlineLevel="1">
      <c r="G14" s="232"/>
      <c r="H14" s="232"/>
      <c r="I14" s="232"/>
      <c r="J14" s="185"/>
      <c r="K14" s="199"/>
      <c r="L14" s="233" t="s">
        <v>8</v>
      </c>
      <c r="M14" s="234">
        <v>0</v>
      </c>
      <c r="N14" s="185"/>
      <c r="O14" s="234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</row>
    <row r="15" spans="5:134" ht="45" customHeight="1" hidden="1" outlineLevel="1">
      <c r="E15" s="232"/>
      <c r="F15" s="232"/>
      <c r="G15" s="232"/>
      <c r="H15" s="199"/>
      <c r="I15" s="234"/>
      <c r="J15" s="185"/>
      <c r="K15" s="185"/>
      <c r="L15" s="185"/>
      <c r="M15" s="185"/>
      <c r="N15" s="185"/>
      <c r="O15" s="185"/>
      <c r="P15" s="191"/>
      <c r="Q15" s="191"/>
      <c r="S15" s="191"/>
      <c r="T15" s="191"/>
      <c r="U15" s="191"/>
      <c r="W15" s="191"/>
      <c r="X15" s="191"/>
      <c r="Y15" s="191"/>
      <c r="Z15" s="191"/>
      <c r="AA15" s="191"/>
      <c r="AB15" s="191"/>
      <c r="AC15" s="191"/>
      <c r="AD15" s="191"/>
      <c r="AF15" s="191"/>
      <c r="AG15" s="191"/>
      <c r="AI15" s="193"/>
      <c r="AL15" s="236"/>
      <c r="AM15" s="236"/>
      <c r="AN15" s="185"/>
      <c r="AQ15" s="185"/>
      <c r="AR15" s="185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</row>
    <row r="16" spans="1:134" ht="12.75" hidden="1" outlineLevel="1">
      <c r="A16" s="199"/>
      <c r="B16" s="199"/>
      <c r="C16" s="199"/>
      <c r="D16" s="199"/>
      <c r="E16" s="199"/>
      <c r="F16" s="199"/>
      <c r="G16" s="232"/>
      <c r="H16" s="232"/>
      <c r="I16" s="232"/>
      <c r="J16" s="238"/>
      <c r="K16" s="238"/>
      <c r="L16" s="238"/>
      <c r="M16" s="238"/>
      <c r="N16" s="234"/>
      <c r="O16" s="234"/>
      <c r="P16" s="239"/>
      <c r="Q16" s="240"/>
      <c r="R16" s="239"/>
      <c r="S16" s="240"/>
      <c r="T16" s="239"/>
      <c r="U16" s="240"/>
      <c r="V16" s="239"/>
      <c r="W16" s="240"/>
      <c r="X16" s="239"/>
      <c r="Y16" s="240"/>
      <c r="Z16" s="239"/>
      <c r="AA16" s="240"/>
      <c r="AB16" s="239"/>
      <c r="AC16" s="240"/>
      <c r="AD16" s="239"/>
      <c r="AE16" s="239"/>
      <c r="AF16" s="239"/>
      <c r="AG16" s="239"/>
      <c r="AH16" s="241" t="s">
        <v>122</v>
      </c>
      <c r="AI16" s="242"/>
      <c r="AJ16" s="243"/>
      <c r="AK16" s="243"/>
      <c r="AL16" s="244"/>
      <c r="AM16" s="244"/>
      <c r="AN16" s="245"/>
      <c r="AO16" s="246"/>
      <c r="AP16" s="243"/>
      <c r="AQ16" s="247"/>
      <c r="AR16" s="245"/>
      <c r="AS16" s="246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</row>
    <row r="17" spans="1:134" s="248" customFormat="1" ht="15" hidden="1" outlineLevel="1">
      <c r="A17" s="248" t="s">
        <v>16</v>
      </c>
      <c r="C17" s="249"/>
      <c r="D17" s="249"/>
      <c r="E17" s="249"/>
      <c r="F17" s="249"/>
      <c r="G17" s="250"/>
      <c r="H17" s="250"/>
      <c r="I17" s="250"/>
      <c r="J17" s="250"/>
      <c r="K17" s="250"/>
      <c r="L17" s="250"/>
      <c r="M17" s="250"/>
      <c r="N17" s="251"/>
      <c r="O17" s="251"/>
      <c r="P17" s="252"/>
      <c r="Q17" s="253"/>
      <c r="R17" s="254"/>
      <c r="S17" s="253"/>
      <c r="T17" s="252"/>
      <c r="U17" s="253"/>
      <c r="V17" s="254"/>
      <c r="W17" s="253"/>
      <c r="X17" s="252"/>
      <c r="Y17" s="253"/>
      <c r="Z17" s="252"/>
      <c r="AA17" s="253"/>
      <c r="AB17" s="252"/>
      <c r="AC17" s="253"/>
      <c r="AD17" s="252"/>
      <c r="AE17" s="255"/>
      <c r="AF17" s="252"/>
      <c r="AG17" s="252"/>
      <c r="AH17" s="256"/>
      <c r="AI17" s="257"/>
      <c r="AJ17" s="258"/>
      <c r="AL17" s="259"/>
      <c r="AM17" s="259"/>
      <c r="AO17" s="260"/>
      <c r="AP17" s="261"/>
      <c r="AS17" s="260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</row>
    <row r="18" spans="1:134" s="248" customFormat="1" ht="15" collapsed="1">
      <c r="A18" s="248" t="s">
        <v>172</v>
      </c>
      <c r="J18" s="262"/>
      <c r="K18" s="262"/>
      <c r="L18" s="262"/>
      <c r="M18" s="262"/>
      <c r="N18" s="262"/>
      <c r="O18" s="262"/>
      <c r="P18" s="263"/>
      <c r="Q18" s="264"/>
      <c r="R18" s="191"/>
      <c r="S18" s="264"/>
      <c r="U18" s="264"/>
      <c r="V18" s="191"/>
      <c r="W18" s="264"/>
      <c r="Y18" s="264"/>
      <c r="AA18" s="264"/>
      <c r="AC18" s="264"/>
      <c r="AE18" s="265"/>
      <c r="AH18" s="266"/>
      <c r="AL18" s="259"/>
      <c r="AM18" s="259"/>
      <c r="AO18" s="260"/>
      <c r="AP18" s="261"/>
      <c r="AS18" s="260"/>
      <c r="AT18" s="260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</row>
    <row r="19" spans="7:134" ht="12.75">
      <c r="G19" s="185"/>
      <c r="H19" s="185"/>
      <c r="I19" s="185"/>
      <c r="J19" s="187"/>
      <c r="K19" s="187"/>
      <c r="L19" s="187"/>
      <c r="M19" s="187"/>
      <c r="N19" s="188"/>
      <c r="O19" s="188"/>
      <c r="P19" s="189"/>
      <c r="AH19" s="267">
        <f>IF(LEFT(A3,9)="Предварит","Время опубликования:","")</f>
      </c>
      <c r="AI19" s="268">
        <f ca="1">IF(LEFT(A3,9)="Предварит",NOW(),"")</f>
      </c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</row>
    <row r="20" spans="51:134" ht="12.75"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</row>
    <row r="21" spans="51:134" ht="12.75"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</row>
    <row r="22" spans="51:134" ht="12.75"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</row>
    <row r="23" spans="51:134" ht="12.75"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</row>
    <row r="24" spans="51:134" ht="12.75"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</row>
  </sheetData>
  <sheetProtection password="C713" sheet="1" objects="1" scenarios="1" selectLockedCells="1" selectUnlockedCells="1"/>
  <mergeCells count="29">
    <mergeCell ref="AS4:AS5"/>
    <mergeCell ref="A1:AS1"/>
    <mergeCell ref="A3:AR3"/>
    <mergeCell ref="P4:AO4"/>
    <mergeCell ref="AP4:AR4"/>
    <mergeCell ref="L4:L5"/>
    <mergeCell ref="N4:N5"/>
    <mergeCell ref="E4:E5"/>
    <mergeCell ref="G4:G5"/>
    <mergeCell ref="H4:H5"/>
    <mergeCell ref="O4:O5"/>
    <mergeCell ref="I4:I5"/>
    <mergeCell ref="J4:J5"/>
    <mergeCell ref="K4:K5"/>
    <mergeCell ref="M4:M5"/>
    <mergeCell ref="A4:A5"/>
    <mergeCell ref="B4:B5"/>
    <mergeCell ref="C4:C5"/>
    <mergeCell ref="D4:D5"/>
    <mergeCell ref="AQ6:AQ9"/>
    <mergeCell ref="AQ10:AQ13"/>
    <mergeCell ref="AP6:AP9"/>
    <mergeCell ref="AP10:AP13"/>
    <mergeCell ref="A6:A9"/>
    <mergeCell ref="A10:A13"/>
    <mergeCell ref="E6:E9"/>
    <mergeCell ref="E10:E13"/>
    <mergeCell ref="H6:H9"/>
    <mergeCell ref="H10:H13"/>
  </mergeCells>
  <printOptions/>
  <pageMargins left="0.35" right="0.33" top="0.33" bottom="0.34" header="0.5" footer="0.5"/>
  <pageSetup fitToHeight="3" fitToWidth="1" horizontalDpi="600" verticalDpi="600" orientation="landscape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BA90"/>
  <sheetViews>
    <sheetView zoomScale="85" zoomScaleNormal="85" zoomScalePageLayoutView="0" workbookViewId="0" topLeftCell="B1">
      <selection activeCell="A1" sqref="A1:AY1"/>
    </sheetView>
  </sheetViews>
  <sheetFormatPr defaultColWidth="9.140625" defaultRowHeight="12.75" outlineLevelRow="1" outlineLevelCol="1"/>
  <cols>
    <col min="1" max="2" width="4.28125" style="3" customWidth="1"/>
    <col min="3" max="3" width="3.7109375" style="3" bestFit="1" customWidth="1"/>
    <col min="4" max="4" width="4.421875" style="3" bestFit="1" customWidth="1"/>
    <col min="5" max="5" width="17.00390625" style="3" customWidth="1"/>
    <col min="6" max="6" width="14.140625" style="20" hidden="1" customWidth="1" outlineLevel="1"/>
    <col min="7" max="7" width="17.421875" style="20" hidden="1" customWidth="1" outlineLevel="1"/>
    <col min="8" max="8" width="11.28125" style="20" customWidth="1" collapsed="1"/>
    <col min="9" max="9" width="27.140625" style="5" customWidth="1"/>
    <col min="10" max="10" width="5.8515625" style="5" hidden="1" customWidth="1" outlineLevel="1"/>
    <col min="11" max="12" width="8.57421875" style="5" hidden="1" customWidth="1" outlineLevel="1"/>
    <col min="13" max="13" width="5.57421875" style="6" hidden="1" customWidth="1" outlineLevel="1"/>
    <col min="14" max="14" width="13.00390625" style="6" hidden="1" customWidth="1" outlineLevel="1"/>
    <col min="15" max="15" width="7.28125" style="3" customWidth="1" collapsed="1"/>
    <col min="16" max="16" width="7.140625" style="3" customWidth="1"/>
    <col min="17" max="17" width="4.57421875" style="3" customWidth="1"/>
    <col min="18" max="18" width="9.8515625" style="3" customWidth="1"/>
    <col min="19" max="19" width="5.7109375" style="3" customWidth="1"/>
    <col min="20" max="20" width="8.140625" style="56" customWidth="1"/>
    <col min="21" max="21" width="5.140625" style="3" hidden="1" customWidth="1" outlineLevel="1"/>
    <col min="22" max="22" width="8.140625" style="56" customWidth="1" collapsed="1"/>
    <col min="23" max="23" width="3.57421875" style="3" customWidth="1"/>
    <col min="24" max="24" width="9.7109375" style="56" customWidth="1"/>
    <col min="25" max="25" width="5.8515625" style="154" customWidth="1"/>
    <col min="26" max="26" width="7.28125" style="3" customWidth="1" collapsed="1"/>
    <col min="27" max="27" width="7.140625" style="3" customWidth="1"/>
    <col min="28" max="28" width="4.57421875" style="3" customWidth="1"/>
    <col min="29" max="29" width="9.8515625" style="3" customWidth="1"/>
    <col min="30" max="30" width="5.7109375" style="3" customWidth="1"/>
    <col min="31" max="31" width="8.140625" style="56" customWidth="1"/>
    <col min="32" max="32" width="5.140625" style="3" hidden="1" customWidth="1" outlineLevel="1"/>
    <col min="33" max="33" width="8.140625" style="56" customWidth="1" collapsed="1"/>
    <col min="34" max="34" width="3.57421875" style="3" customWidth="1"/>
    <col min="35" max="35" width="9.7109375" style="56" customWidth="1"/>
    <col min="36" max="36" width="5.8515625" style="56" customWidth="1"/>
    <col min="37" max="37" width="9.8515625" style="56" customWidth="1"/>
    <col min="38" max="38" width="10.28125" style="25" customWidth="1"/>
    <col min="39" max="40" width="3.00390625" style="3" customWidth="1"/>
    <col min="41" max="41" width="4.8515625" style="34" customWidth="1" outlineLevel="1"/>
    <col min="42" max="42" width="8.57421875" style="25" customWidth="1" outlineLevel="1"/>
    <col min="43" max="43" width="3.140625" style="3" customWidth="1" outlineLevel="1"/>
    <col min="44" max="44" width="8.57421875" style="3" customWidth="1"/>
    <col min="45" max="45" width="12.00390625" style="3" bestFit="1" customWidth="1"/>
    <col min="46" max="46" width="4.00390625" style="3" customWidth="1"/>
    <col min="47" max="47" width="6.7109375" style="3" customWidth="1"/>
    <col min="48" max="48" width="5.8515625" style="3" customWidth="1"/>
    <col min="49" max="49" width="4.57421875" style="34" bestFit="1" customWidth="1"/>
    <col min="50" max="50" width="8.00390625" style="25" customWidth="1"/>
    <col min="51" max="51" width="7.421875" style="3" customWidth="1"/>
    <col min="52" max="53" width="9.140625" style="3" customWidth="1" outlineLevel="1"/>
    <col min="54" max="16384" width="9.140625" style="3" customWidth="1"/>
  </cols>
  <sheetData>
    <row r="1" spans="1:53" s="2" customFormat="1" ht="54" customHeight="1" thickBot="1">
      <c r="A1" s="407" t="s">
        <v>93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21"/>
      <c r="BA1" s="21"/>
    </row>
    <row r="2" spans="1:53" s="2" customFormat="1" ht="13.5" thickTop="1">
      <c r="A2" s="4" t="s">
        <v>94</v>
      </c>
      <c r="B2" s="4"/>
      <c r="C2" s="4"/>
      <c r="D2" s="4"/>
      <c r="E2" s="4"/>
      <c r="I2" s="22"/>
      <c r="J2" s="22"/>
      <c r="K2" s="22"/>
      <c r="L2" s="22"/>
      <c r="M2" s="5"/>
      <c r="N2" s="5"/>
      <c r="O2" s="23"/>
      <c r="P2" s="24"/>
      <c r="R2" s="24"/>
      <c r="Y2" s="150"/>
      <c r="Z2" s="23"/>
      <c r="AA2" s="24"/>
      <c r="AC2" s="24"/>
      <c r="AN2" s="25"/>
      <c r="AO2" s="25"/>
      <c r="AP2" s="27"/>
      <c r="AQ2" s="26"/>
      <c r="AR2" s="26"/>
      <c r="AS2" s="26"/>
      <c r="AT2" s="26"/>
      <c r="AU2" s="26"/>
      <c r="AV2" s="26"/>
      <c r="AW2" s="25"/>
      <c r="AX2" s="27"/>
      <c r="AY2" s="59" t="s">
        <v>95</v>
      </c>
      <c r="AZ2" s="30"/>
      <c r="BA2" s="31"/>
    </row>
    <row r="3" spans="1:53" s="2" customFormat="1" ht="35.25" customHeight="1" thickBot="1">
      <c r="A3" s="408" t="s">
        <v>96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29"/>
      <c r="BA3" s="29"/>
    </row>
    <row r="4" spans="1:53" s="2" customFormat="1" ht="17.25" customHeight="1" thickBot="1">
      <c r="A4" s="409" t="s">
        <v>5</v>
      </c>
      <c r="B4" s="409" t="s">
        <v>14</v>
      </c>
      <c r="C4" s="409" t="s">
        <v>17</v>
      </c>
      <c r="D4" s="409" t="s">
        <v>6</v>
      </c>
      <c r="E4" s="395" t="s">
        <v>0</v>
      </c>
      <c r="F4" s="397" t="s">
        <v>12</v>
      </c>
      <c r="G4" s="397" t="s">
        <v>15</v>
      </c>
      <c r="H4" s="397" t="s">
        <v>19</v>
      </c>
      <c r="I4" s="397" t="s">
        <v>20</v>
      </c>
      <c r="J4" s="397" t="s">
        <v>21</v>
      </c>
      <c r="K4" s="397" t="s">
        <v>22</v>
      </c>
      <c r="L4" s="399" t="s">
        <v>1</v>
      </c>
      <c r="M4" s="399" t="s">
        <v>23</v>
      </c>
      <c r="N4" s="399" t="s">
        <v>24</v>
      </c>
      <c r="O4" s="401" t="s">
        <v>104</v>
      </c>
      <c r="P4" s="402"/>
      <c r="Q4" s="402"/>
      <c r="R4" s="402"/>
      <c r="S4" s="402"/>
      <c r="T4" s="402"/>
      <c r="U4" s="402"/>
      <c r="V4" s="402"/>
      <c r="W4" s="402"/>
      <c r="X4" s="402"/>
      <c r="Y4" s="403"/>
      <c r="Z4" s="404" t="s">
        <v>109</v>
      </c>
      <c r="AA4" s="405"/>
      <c r="AB4" s="405"/>
      <c r="AC4" s="405"/>
      <c r="AD4" s="405"/>
      <c r="AE4" s="405"/>
      <c r="AF4" s="405"/>
      <c r="AG4" s="405"/>
      <c r="AH4" s="405"/>
      <c r="AI4" s="405"/>
      <c r="AJ4" s="406"/>
      <c r="AK4" s="411" t="s">
        <v>116</v>
      </c>
      <c r="AL4" s="412"/>
      <c r="AM4" s="412"/>
      <c r="AN4" s="412"/>
      <c r="AO4" s="412"/>
      <c r="AP4" s="412"/>
      <c r="AQ4" s="413"/>
      <c r="AR4" s="411" t="s">
        <v>58</v>
      </c>
      <c r="AS4" s="412"/>
      <c r="AT4" s="412"/>
      <c r="AU4" s="412"/>
      <c r="AV4" s="412"/>
      <c r="AW4" s="412"/>
      <c r="AX4" s="413"/>
      <c r="AY4" s="108"/>
      <c r="AZ4" s="29"/>
      <c r="BA4" s="29"/>
    </row>
    <row r="5" spans="1:53" ht="140.25" customHeight="1" thickBot="1">
      <c r="A5" s="410"/>
      <c r="B5" s="410"/>
      <c r="C5" s="410"/>
      <c r="D5" s="410"/>
      <c r="E5" s="396"/>
      <c r="F5" s="398"/>
      <c r="G5" s="398"/>
      <c r="H5" s="398"/>
      <c r="I5" s="398"/>
      <c r="J5" s="398"/>
      <c r="K5" s="398"/>
      <c r="L5" s="400"/>
      <c r="M5" s="400"/>
      <c r="N5" s="400"/>
      <c r="O5" s="110" t="s">
        <v>98</v>
      </c>
      <c r="P5" s="111" t="s">
        <v>105</v>
      </c>
      <c r="Q5" s="112" t="s">
        <v>106</v>
      </c>
      <c r="R5" s="112" t="s">
        <v>107</v>
      </c>
      <c r="S5" s="112" t="s">
        <v>108</v>
      </c>
      <c r="T5" s="113" t="s">
        <v>99</v>
      </c>
      <c r="U5" s="162" t="s">
        <v>102</v>
      </c>
      <c r="V5" s="176" t="s">
        <v>101</v>
      </c>
      <c r="W5" s="161" t="s">
        <v>100</v>
      </c>
      <c r="X5" s="177" t="s">
        <v>103</v>
      </c>
      <c r="Y5" s="114" t="s">
        <v>110</v>
      </c>
      <c r="Z5" s="130" t="s">
        <v>98</v>
      </c>
      <c r="AA5" s="131" t="s">
        <v>105</v>
      </c>
      <c r="AB5" s="132" t="s">
        <v>106</v>
      </c>
      <c r="AC5" s="132" t="s">
        <v>107</v>
      </c>
      <c r="AD5" s="132" t="s">
        <v>108</v>
      </c>
      <c r="AE5" s="133" t="s">
        <v>112</v>
      </c>
      <c r="AF5" s="164" t="s">
        <v>115</v>
      </c>
      <c r="AG5" s="175" t="s">
        <v>113</v>
      </c>
      <c r="AH5" s="163" t="s">
        <v>100</v>
      </c>
      <c r="AI5" s="178" t="s">
        <v>114</v>
      </c>
      <c r="AJ5" s="134" t="s">
        <v>111</v>
      </c>
      <c r="AK5" s="66" t="s">
        <v>13</v>
      </c>
      <c r="AL5" s="67" t="s">
        <v>2</v>
      </c>
      <c r="AM5" s="66" t="s">
        <v>11</v>
      </c>
      <c r="AN5" s="67" t="s">
        <v>7</v>
      </c>
      <c r="AO5" s="72" t="s">
        <v>3</v>
      </c>
      <c r="AP5" s="69" t="s">
        <v>4</v>
      </c>
      <c r="AQ5" s="88" t="s">
        <v>9</v>
      </c>
      <c r="AR5" s="84" t="s">
        <v>55</v>
      </c>
      <c r="AS5" s="68" t="s">
        <v>58</v>
      </c>
      <c r="AT5" s="69" t="s">
        <v>57</v>
      </c>
      <c r="AU5" s="68" t="s">
        <v>117</v>
      </c>
      <c r="AV5" s="68" t="s">
        <v>118</v>
      </c>
      <c r="AW5" s="72" t="s">
        <v>54</v>
      </c>
      <c r="AX5" s="65" t="s">
        <v>56</v>
      </c>
      <c r="AY5" s="67" t="s">
        <v>18</v>
      </c>
      <c r="AZ5" s="7" t="s">
        <v>10</v>
      </c>
      <c r="BA5" s="28">
        <v>0.125</v>
      </c>
    </row>
    <row r="6" spans="1:51" s="8" customFormat="1" ht="22.5">
      <c r="A6" s="38">
        <v>1</v>
      </c>
      <c r="B6" s="98"/>
      <c r="C6" s="85"/>
      <c r="D6" s="40">
        <v>101</v>
      </c>
      <c r="E6" s="99" t="s">
        <v>25</v>
      </c>
      <c r="F6" s="82" t="s">
        <v>26</v>
      </c>
      <c r="G6" s="82" t="s">
        <v>27</v>
      </c>
      <c r="H6" s="82" t="s">
        <v>40</v>
      </c>
      <c r="I6" s="82" t="s">
        <v>29</v>
      </c>
      <c r="J6" s="80">
        <v>1975</v>
      </c>
      <c r="K6" s="80" t="s">
        <v>30</v>
      </c>
      <c r="L6" s="80">
        <v>30</v>
      </c>
      <c r="M6" s="81" t="s">
        <v>31</v>
      </c>
      <c r="N6" s="109">
        <v>4502406</v>
      </c>
      <c r="O6" s="115"/>
      <c r="P6" s="116"/>
      <c r="Q6" s="117"/>
      <c r="R6" s="117"/>
      <c r="S6" s="117"/>
      <c r="T6" s="118">
        <v>0.04861111111111111</v>
      </c>
      <c r="U6" s="119"/>
      <c r="V6" s="118">
        <f>IF(T6&lt;&gt;"",T6-O6-U6,"")</f>
        <v>0.04861111111111111</v>
      </c>
      <c r="W6" s="117">
        <f>COUNTIF(P6:S6,"сн")</f>
        <v>0</v>
      </c>
      <c r="X6" s="120">
        <f>IF(V6&lt;&gt;"",IF(T6-O6-U6&gt;$BA$5,"прев. КВ",IF(W6&gt;0,"сн с этапов",T6-O6-U6)),"не фин.")</f>
        <v>0.04861111111111111</v>
      </c>
      <c r="Y6" s="151">
        <f>IF(ISNUMBER(X6),RANK(X6,$X$6:$X$85,1),"")</f>
        <v>1</v>
      </c>
      <c r="Z6" s="135"/>
      <c r="AA6" s="136"/>
      <c r="AB6" s="137"/>
      <c r="AC6" s="137"/>
      <c r="AD6" s="137"/>
      <c r="AE6" s="138">
        <v>0.04861111111111111</v>
      </c>
      <c r="AF6" s="139"/>
      <c r="AG6" s="138">
        <f>IF(AE6&lt;&gt;"",AE6-Z6-AF6,"")</f>
        <v>0.04861111111111111</v>
      </c>
      <c r="AH6" s="137">
        <f>COUNTIF(AA6:AD6,"сн")</f>
        <v>0</v>
      </c>
      <c r="AI6" s="140">
        <f>IF(AG6&lt;&gt;"",IF(AE6-Z6-AF6&gt;$BA$5,"прев. КВ",IF(AH6&gt;0,"сн с этапов",AE6-Z6-AF6)),"не фин.")</f>
        <v>0.04861111111111111</v>
      </c>
      <c r="AJ6" s="158">
        <f>IF(ISNUMBER(AI6),RANK(AI6,$AI$6:$AI$85,1),"")</f>
        <v>1</v>
      </c>
      <c r="AK6" s="63">
        <f>IF(AI6="не фин.","",IF(AND(ISNUMBER(X6),ISNUMBER(AI6)),SUM(V6,AG6),"сход"))</f>
        <v>0.09722222222222222</v>
      </c>
      <c r="AL6" s="76">
        <f>IF(AK6&lt;&gt;"",IF(COUNTIF(X6:AI6,"прев. КВ")&gt;0,"прев. КВ",IF(AN6&gt;0,"сн с этапов",AK6)),"не фин.")</f>
        <v>0.09722222222222222</v>
      </c>
      <c r="AM6" s="70">
        <f>IF(ISNUMBER(AL6),0,IF(AL6="прев. КВ",2,IF(AL6="сн с этапов",1,IF(AL6="не фин.",4,3))))</f>
        <v>0</v>
      </c>
      <c r="AN6" s="75">
        <f>SUM(W6,AH6)</f>
        <v>0</v>
      </c>
      <c r="AO6" s="73"/>
      <c r="AP6" s="62">
        <f aca="true" t="shared" si="0" ref="AP6:AP69">IF(AM6=0,AL6/SMALL($AL$6:$AL$85,1),"")</f>
        <v>1</v>
      </c>
      <c r="AQ6" s="100"/>
      <c r="AR6" s="101" t="str">
        <f>IF(COUNTIF($AL$6:$AL$11,"не фин.")&gt;0,"",IF(COUNTIF($AM$6:$AM$11,3)&gt;0,"сход",SUM($AK$6:$AK$11)))</f>
        <v>сход</v>
      </c>
      <c r="AS6" s="171" t="str">
        <f aca="true" t="shared" si="1" ref="AS6:AS11">IF(ISNUMBER(AR6),AR6,IF(COUNTIF($AL$6:$AL$11,"прев. КВ")&gt;0,"прев. КВ",IF(AV6&gt;0,"сн с этапов",IF(COUNTIF($AL$6:$AL$11,"не фин.")&gt;0,"не фин.","сход с дист"))))</f>
        <v>сход с дист</v>
      </c>
      <c r="AT6" s="165">
        <f>IF(AS6="прев. КВ",2,IF(AV6&gt;0,1,IF(AS6="не фин.",4,0)))</f>
        <v>0</v>
      </c>
      <c r="AU6" s="168"/>
      <c r="AV6" s="91">
        <f aca="true" t="shared" si="2" ref="AV6:AV11">SUM($AN$6:$AN$11)</f>
        <v>0</v>
      </c>
      <c r="AW6" s="95"/>
      <c r="AX6" s="102" t="e">
        <f aca="true" t="shared" si="3" ref="AX6:AX11">IF(COUNTIF($AL$6:$AL$11,"не фин.")&gt;0,"",IF(AND(AT6=0,AV6=0),AS6/SMALL($AS$6:$AS$85,1),""))</f>
        <v>#VALUE!</v>
      </c>
      <c r="AY6" s="83">
        <f aca="true" t="shared" si="4" ref="AY6:AY70">IF(C6&lt;&gt;"",C6,"")</f>
      </c>
    </row>
    <row r="7" spans="1:53" s="8" customFormat="1" ht="22.5">
      <c r="A7" s="39">
        <v>2</v>
      </c>
      <c r="B7" s="39"/>
      <c r="C7" s="37"/>
      <c r="D7" s="41">
        <v>101</v>
      </c>
      <c r="E7" s="37" t="s">
        <v>25</v>
      </c>
      <c r="F7" s="1" t="s">
        <v>26</v>
      </c>
      <c r="G7" s="1" t="s">
        <v>27</v>
      </c>
      <c r="H7" s="1" t="s">
        <v>67</v>
      </c>
      <c r="I7" s="1" t="s">
        <v>68</v>
      </c>
      <c r="J7" s="78">
        <v>1974</v>
      </c>
      <c r="K7" s="78" t="s">
        <v>34</v>
      </c>
      <c r="L7" s="78">
        <v>100</v>
      </c>
      <c r="M7" s="42" t="s">
        <v>31</v>
      </c>
      <c r="N7" s="97">
        <v>4502402</v>
      </c>
      <c r="O7" s="121"/>
      <c r="P7" s="122"/>
      <c r="Q7" s="123"/>
      <c r="R7" s="123"/>
      <c r="S7" s="123"/>
      <c r="T7" s="124">
        <v>0.05555555555555555</v>
      </c>
      <c r="U7" s="125"/>
      <c r="V7" s="124">
        <f aca="true" t="shared" si="5" ref="V7:V70">IF(T7&lt;&gt;"",T7-O7-U7,"")</f>
        <v>0.05555555555555555</v>
      </c>
      <c r="W7" s="123">
        <f aca="true" t="shared" si="6" ref="W7:W70">COUNTIF(P7:S7,"сн")</f>
        <v>0</v>
      </c>
      <c r="X7" s="126">
        <f aca="true" t="shared" si="7" ref="X7:X70">IF(V7&lt;&gt;"",IF(T7-O7-U7&gt;$BA$5,"прев. КВ",IF(W7&gt;0,"сн с этапов",T7-O7-U7)),"не фин.")</f>
        <v>0.05555555555555555</v>
      </c>
      <c r="Y7" s="152">
        <f aca="true" t="shared" si="8" ref="Y7:Y70">IF(ISNUMBER(X7),RANK(X7,$X$6:$X$85,1),"")</f>
        <v>2</v>
      </c>
      <c r="Z7" s="141"/>
      <c r="AA7" s="142"/>
      <c r="AB7" s="143"/>
      <c r="AC7" s="143"/>
      <c r="AD7" s="143"/>
      <c r="AE7" s="144">
        <v>0.05555555555555555</v>
      </c>
      <c r="AF7" s="145"/>
      <c r="AG7" s="144">
        <f aca="true" t="shared" si="9" ref="AG7:AG70">IF(AE7&lt;&gt;"",AE7-Z7-AF7,"")</f>
        <v>0.05555555555555555</v>
      </c>
      <c r="AH7" s="143">
        <f aca="true" t="shared" si="10" ref="AH7:AH70">COUNTIF(AA7:AD7,"сн")</f>
        <v>0</v>
      </c>
      <c r="AI7" s="146">
        <f aca="true" t="shared" si="11" ref="AI7:AI70">IF(AG7&lt;&gt;"",IF(AE7-Z7-AF7&gt;$BA$5,"прев. КВ",IF(AH7&gt;0,"сн с этапов",AE7-Z7-AF7)),"не фин.")</f>
        <v>0.05555555555555555</v>
      </c>
      <c r="AJ7" s="159">
        <f aca="true" t="shared" si="12" ref="AJ7:AJ70">IF(ISNUMBER(AI7),RANK(AI7,$AI$6:$AI$85,1),"")</f>
        <v>2</v>
      </c>
      <c r="AK7" s="64">
        <f aca="true" t="shared" si="13" ref="AK7:AK70">IF(AI7="не фин.","",IF(AND(ISNUMBER(X7),ISNUMBER(AI7)),SUM(V7,AG7),"сход"))</f>
        <v>0.1111111111111111</v>
      </c>
      <c r="AL7" s="77">
        <f aca="true" t="shared" si="14" ref="AL7:AL70">IF(AK7&lt;&gt;"",IF(COUNTIF(X7:AI7,"прев. КВ")&gt;0,"прев. КВ",IF(AN7&gt;0,"сн с этапов",AK7)),"не фин.")</f>
        <v>0.1111111111111111</v>
      </c>
      <c r="AM7" s="71">
        <f aca="true" t="shared" si="15" ref="AM7:AM70">IF(ISNUMBER(AL7),0,IF(AL7="прев. КВ",2,IF(AL7="сн с этапов",1,IF(AL7="не фин.",4,3))))</f>
        <v>0</v>
      </c>
      <c r="AN7" s="75">
        <f aca="true" t="shared" si="16" ref="AN7:AN70">SUM(W7,AH7)</f>
        <v>0</v>
      </c>
      <c r="AO7" s="74"/>
      <c r="AP7" s="36">
        <f t="shared" si="0"/>
        <v>1.1428571428571428</v>
      </c>
      <c r="AQ7" s="86"/>
      <c r="AR7" s="103">
        <f>IF(COUNTIF($AL$6:$AL$11,"не фин.")&gt;0,"",SUM($AK$6:$AK$11))</f>
        <v>0.625</v>
      </c>
      <c r="AS7" s="172">
        <f t="shared" si="1"/>
        <v>0.625</v>
      </c>
      <c r="AT7" s="166">
        <f aca="true" t="shared" si="17" ref="AT7:AT70">IF(AS7="прев. КВ",2,IF(AV7&gt;0,1,0))</f>
        <v>0</v>
      </c>
      <c r="AU7" s="169"/>
      <c r="AV7" s="92">
        <f t="shared" si="2"/>
        <v>0</v>
      </c>
      <c r="AW7" s="96"/>
      <c r="AX7" s="104">
        <f t="shared" si="3"/>
        <v>1</v>
      </c>
      <c r="AY7" s="83">
        <f t="shared" si="4"/>
      </c>
      <c r="AZ7" s="9"/>
      <c r="BA7" s="10"/>
    </row>
    <row r="8" spans="1:53" s="8" customFormat="1" ht="22.5">
      <c r="A8" s="39">
        <v>3</v>
      </c>
      <c r="B8" s="97"/>
      <c r="C8" s="58"/>
      <c r="D8" s="41">
        <v>101</v>
      </c>
      <c r="E8" s="58" t="s">
        <v>25</v>
      </c>
      <c r="F8" s="1" t="s">
        <v>26</v>
      </c>
      <c r="G8" s="1" t="s">
        <v>27</v>
      </c>
      <c r="H8" s="1" t="s">
        <v>42</v>
      </c>
      <c r="I8" s="1" t="s">
        <v>43</v>
      </c>
      <c r="J8" s="78">
        <v>1985</v>
      </c>
      <c r="K8" s="78" t="s">
        <v>34</v>
      </c>
      <c r="L8" s="78">
        <v>100</v>
      </c>
      <c r="M8" s="42" t="s">
        <v>31</v>
      </c>
      <c r="N8" s="97">
        <v>4502403</v>
      </c>
      <c r="O8" s="127"/>
      <c r="P8" s="122"/>
      <c r="Q8" s="123"/>
      <c r="R8" s="123"/>
      <c r="S8" s="123"/>
      <c r="T8" s="128">
        <v>0.0625</v>
      </c>
      <c r="U8" s="125"/>
      <c r="V8" s="128">
        <f t="shared" si="5"/>
        <v>0.0625</v>
      </c>
      <c r="W8" s="123">
        <f t="shared" si="6"/>
        <v>0</v>
      </c>
      <c r="X8" s="129">
        <f t="shared" si="7"/>
        <v>0.0625</v>
      </c>
      <c r="Y8" s="153">
        <f t="shared" si="8"/>
        <v>3</v>
      </c>
      <c r="Z8" s="147"/>
      <c r="AA8" s="142"/>
      <c r="AB8" s="143"/>
      <c r="AC8" s="143"/>
      <c r="AD8" s="143"/>
      <c r="AE8" s="148">
        <v>0.0625</v>
      </c>
      <c r="AF8" s="145"/>
      <c r="AG8" s="148">
        <f t="shared" si="9"/>
        <v>0.0625</v>
      </c>
      <c r="AH8" s="143">
        <f t="shared" si="10"/>
        <v>0</v>
      </c>
      <c r="AI8" s="149">
        <f t="shared" si="11"/>
        <v>0.0625</v>
      </c>
      <c r="AJ8" s="160">
        <f t="shared" si="12"/>
        <v>3</v>
      </c>
      <c r="AK8" s="64">
        <f t="shared" si="13"/>
        <v>0.125</v>
      </c>
      <c r="AL8" s="77">
        <f t="shared" si="14"/>
        <v>0.125</v>
      </c>
      <c r="AM8" s="71">
        <f t="shared" si="15"/>
        <v>0</v>
      </c>
      <c r="AN8" s="75">
        <f t="shared" si="16"/>
        <v>0</v>
      </c>
      <c r="AO8" s="74"/>
      <c r="AP8" s="36">
        <f t="shared" si="0"/>
        <v>1.2857142857142856</v>
      </c>
      <c r="AQ8" s="86"/>
      <c r="AR8" s="103">
        <f>IF(COUNTIF($AL$6:$AL$11,"не фин.")&gt;0,"",SUM($AK$6:$AK$11))</f>
        <v>0.625</v>
      </c>
      <c r="AS8" s="172">
        <f t="shared" si="1"/>
        <v>0.625</v>
      </c>
      <c r="AT8" s="166">
        <f t="shared" si="17"/>
        <v>0</v>
      </c>
      <c r="AU8" s="169"/>
      <c r="AV8" s="92">
        <f t="shared" si="2"/>
        <v>0</v>
      </c>
      <c r="AW8" s="96"/>
      <c r="AX8" s="104">
        <f t="shared" si="3"/>
        <v>1</v>
      </c>
      <c r="AY8" s="83">
        <f t="shared" si="4"/>
      </c>
      <c r="AZ8" s="9"/>
      <c r="BA8" s="10"/>
    </row>
    <row r="9" spans="1:53" s="8" customFormat="1" ht="22.5">
      <c r="A9" s="39">
        <v>4</v>
      </c>
      <c r="B9" s="39"/>
      <c r="C9" s="37"/>
      <c r="D9" s="41">
        <v>101</v>
      </c>
      <c r="E9" s="37" t="s">
        <v>25</v>
      </c>
      <c r="F9" s="1" t="s">
        <v>26</v>
      </c>
      <c r="G9" s="1" t="s">
        <v>27</v>
      </c>
      <c r="H9" s="1" t="s">
        <v>77</v>
      </c>
      <c r="I9" s="1" t="s">
        <v>41</v>
      </c>
      <c r="J9" s="78">
        <v>1980</v>
      </c>
      <c r="K9" s="78" t="s">
        <v>34</v>
      </c>
      <c r="L9" s="78">
        <v>100</v>
      </c>
      <c r="M9" s="42" t="s">
        <v>31</v>
      </c>
      <c r="N9" s="97">
        <v>4502401</v>
      </c>
      <c r="O9" s="127"/>
      <c r="P9" s="122"/>
      <c r="Q9" s="123"/>
      <c r="R9" s="123"/>
      <c r="S9" s="123"/>
      <c r="T9" s="128">
        <v>0.06944444444444443</v>
      </c>
      <c r="U9" s="125"/>
      <c r="V9" s="128">
        <f t="shared" si="5"/>
        <v>0.06944444444444443</v>
      </c>
      <c r="W9" s="123">
        <f t="shared" si="6"/>
        <v>0</v>
      </c>
      <c r="X9" s="129">
        <f t="shared" si="7"/>
        <v>0.06944444444444443</v>
      </c>
      <c r="Y9" s="153">
        <f t="shared" si="8"/>
        <v>4</v>
      </c>
      <c r="Z9" s="147"/>
      <c r="AA9" s="142"/>
      <c r="AB9" s="143"/>
      <c r="AC9" s="143"/>
      <c r="AD9" s="143"/>
      <c r="AE9" s="148">
        <v>0.06944444444444443</v>
      </c>
      <c r="AF9" s="145"/>
      <c r="AG9" s="148">
        <f t="shared" si="9"/>
        <v>0.06944444444444443</v>
      </c>
      <c r="AH9" s="143">
        <f t="shared" si="10"/>
        <v>0</v>
      </c>
      <c r="AI9" s="149">
        <f t="shared" si="11"/>
        <v>0.06944444444444443</v>
      </c>
      <c r="AJ9" s="160">
        <f t="shared" si="12"/>
        <v>4</v>
      </c>
      <c r="AK9" s="64">
        <f t="shared" si="13"/>
        <v>0.13888888888888887</v>
      </c>
      <c r="AL9" s="77">
        <f t="shared" si="14"/>
        <v>0.13888888888888887</v>
      </c>
      <c r="AM9" s="71">
        <f t="shared" si="15"/>
        <v>0</v>
      </c>
      <c r="AN9" s="75">
        <f t="shared" si="16"/>
        <v>0</v>
      </c>
      <c r="AO9" s="74"/>
      <c r="AP9" s="36">
        <f t="shared" si="0"/>
        <v>1.4285714285714284</v>
      </c>
      <c r="AQ9" s="86"/>
      <c r="AR9" s="103">
        <f>IF(COUNTIF($AL$6:$AL$11,"не фин.")&gt;0,"",SUM($AK$6:$AK$11))</f>
        <v>0.625</v>
      </c>
      <c r="AS9" s="172">
        <f t="shared" si="1"/>
        <v>0.625</v>
      </c>
      <c r="AT9" s="166">
        <f t="shared" si="17"/>
        <v>0</v>
      </c>
      <c r="AU9" s="169"/>
      <c r="AV9" s="92">
        <f t="shared" si="2"/>
        <v>0</v>
      </c>
      <c r="AW9" s="96"/>
      <c r="AX9" s="104">
        <f t="shared" si="3"/>
        <v>1</v>
      </c>
      <c r="AY9" s="83">
        <f t="shared" si="4"/>
      </c>
      <c r="AZ9" s="9"/>
      <c r="BA9" s="10"/>
    </row>
    <row r="10" spans="1:53" s="8" customFormat="1" ht="22.5">
      <c r="A10" s="39">
        <v>5</v>
      </c>
      <c r="B10" s="39"/>
      <c r="C10" s="37"/>
      <c r="D10" s="41">
        <v>101</v>
      </c>
      <c r="E10" s="37" t="s">
        <v>25</v>
      </c>
      <c r="F10" s="1" t="s">
        <v>26</v>
      </c>
      <c r="G10" s="1" t="s">
        <v>27</v>
      </c>
      <c r="H10" s="1" t="s">
        <v>32</v>
      </c>
      <c r="I10" s="1" t="s">
        <v>82</v>
      </c>
      <c r="J10" s="78">
        <v>1986</v>
      </c>
      <c r="K10" s="78" t="s">
        <v>30</v>
      </c>
      <c r="L10" s="78">
        <v>30</v>
      </c>
      <c r="M10" s="42" t="s">
        <v>31</v>
      </c>
      <c r="N10" s="97">
        <v>4502404</v>
      </c>
      <c r="O10" s="127"/>
      <c r="P10" s="122"/>
      <c r="Q10" s="123"/>
      <c r="R10" s="123"/>
      <c r="S10" s="123"/>
      <c r="T10" s="128">
        <v>0.0763888888888889</v>
      </c>
      <c r="U10" s="125"/>
      <c r="V10" s="128">
        <f t="shared" si="5"/>
        <v>0.0763888888888889</v>
      </c>
      <c r="W10" s="123">
        <f t="shared" si="6"/>
        <v>0</v>
      </c>
      <c r="X10" s="129">
        <f t="shared" si="7"/>
        <v>0.0763888888888889</v>
      </c>
      <c r="Y10" s="153">
        <f t="shared" si="8"/>
        <v>5</v>
      </c>
      <c r="Z10" s="147"/>
      <c r="AA10" s="142"/>
      <c r="AB10" s="143"/>
      <c r="AC10" s="143"/>
      <c r="AD10" s="143"/>
      <c r="AE10" s="148">
        <v>0.0763888888888889</v>
      </c>
      <c r="AF10" s="145"/>
      <c r="AG10" s="148">
        <f t="shared" si="9"/>
        <v>0.0763888888888889</v>
      </c>
      <c r="AH10" s="143">
        <f t="shared" si="10"/>
        <v>0</v>
      </c>
      <c r="AI10" s="149">
        <f t="shared" si="11"/>
        <v>0.0763888888888889</v>
      </c>
      <c r="AJ10" s="160">
        <f t="shared" si="12"/>
        <v>5</v>
      </c>
      <c r="AK10" s="64">
        <f t="shared" si="13"/>
        <v>0.1527777777777778</v>
      </c>
      <c r="AL10" s="77">
        <f t="shared" si="14"/>
        <v>0.1527777777777778</v>
      </c>
      <c r="AM10" s="71">
        <f t="shared" si="15"/>
        <v>0</v>
      </c>
      <c r="AN10" s="75">
        <f t="shared" si="16"/>
        <v>0</v>
      </c>
      <c r="AO10" s="74"/>
      <c r="AP10" s="36">
        <f t="shared" si="0"/>
        <v>1.5714285714285716</v>
      </c>
      <c r="AQ10" s="86"/>
      <c r="AR10" s="103">
        <f>IF(COUNTIF($AL$6:$AL$11,"не фин.")&gt;0,"",SUM($AK$6:$AK$11))</f>
        <v>0.625</v>
      </c>
      <c r="AS10" s="172">
        <f t="shared" si="1"/>
        <v>0.625</v>
      </c>
      <c r="AT10" s="166">
        <f t="shared" si="17"/>
        <v>0</v>
      </c>
      <c r="AU10" s="169"/>
      <c r="AV10" s="92">
        <f t="shared" si="2"/>
        <v>0</v>
      </c>
      <c r="AW10" s="96"/>
      <c r="AX10" s="104">
        <f t="shared" si="3"/>
        <v>1</v>
      </c>
      <c r="AY10" s="83">
        <f t="shared" si="4"/>
      </c>
      <c r="AZ10" s="9"/>
      <c r="BA10" s="10"/>
    </row>
    <row r="11" spans="1:53" s="8" customFormat="1" ht="22.5">
      <c r="A11" s="39">
        <v>6</v>
      </c>
      <c r="B11" s="39"/>
      <c r="C11" s="37"/>
      <c r="D11" s="41">
        <v>101</v>
      </c>
      <c r="E11" s="37" t="s">
        <v>25</v>
      </c>
      <c r="F11" s="1" t="s">
        <v>26</v>
      </c>
      <c r="G11" s="1" t="s">
        <v>27</v>
      </c>
      <c r="H11" s="1" t="s">
        <v>28</v>
      </c>
      <c r="I11" s="1" t="s">
        <v>33</v>
      </c>
      <c r="J11" s="78">
        <v>1983</v>
      </c>
      <c r="K11" s="78" t="s">
        <v>34</v>
      </c>
      <c r="L11" s="78">
        <v>100</v>
      </c>
      <c r="M11" s="42" t="s">
        <v>35</v>
      </c>
      <c r="N11" s="97">
        <v>4502405</v>
      </c>
      <c r="O11" s="127"/>
      <c r="P11" s="122"/>
      <c r="Q11" s="123"/>
      <c r="R11" s="123"/>
      <c r="S11" s="123"/>
      <c r="T11" s="128">
        <v>0.08263888888888889</v>
      </c>
      <c r="U11" s="125"/>
      <c r="V11" s="128">
        <f t="shared" si="5"/>
        <v>0.08263888888888889</v>
      </c>
      <c r="W11" s="123">
        <f t="shared" si="6"/>
        <v>0</v>
      </c>
      <c r="X11" s="129" t="s">
        <v>119</v>
      </c>
      <c r="Y11" s="153">
        <f t="shared" si="8"/>
      </c>
      <c r="Z11" s="147"/>
      <c r="AA11" s="142"/>
      <c r="AB11" s="143"/>
      <c r="AC11" s="143"/>
      <c r="AD11" s="143"/>
      <c r="AE11" s="148">
        <v>0.08263888888888889</v>
      </c>
      <c r="AF11" s="145"/>
      <c r="AG11" s="148">
        <f t="shared" si="9"/>
        <v>0.08263888888888889</v>
      </c>
      <c r="AH11" s="143">
        <f t="shared" si="10"/>
        <v>0</v>
      </c>
      <c r="AI11" s="149">
        <f t="shared" si="11"/>
        <v>0.08263888888888889</v>
      </c>
      <c r="AJ11" s="160">
        <f t="shared" si="12"/>
        <v>6</v>
      </c>
      <c r="AK11" s="64" t="str">
        <f t="shared" si="13"/>
        <v>сход</v>
      </c>
      <c r="AL11" s="77" t="str">
        <f t="shared" si="14"/>
        <v>сход</v>
      </c>
      <c r="AM11" s="71">
        <f t="shared" si="15"/>
        <v>3</v>
      </c>
      <c r="AN11" s="75">
        <f t="shared" si="16"/>
        <v>0</v>
      </c>
      <c r="AO11" s="74"/>
      <c r="AP11" s="36">
        <f t="shared" si="0"/>
      </c>
      <c r="AQ11" s="86"/>
      <c r="AR11" s="105">
        <f>IF(COUNTIF($AL$6:$AL$11,"не фин.")&gt;0,"",SUM($AK$6:$AK$11))</f>
        <v>0.625</v>
      </c>
      <c r="AS11" s="173">
        <f t="shared" si="1"/>
        <v>0.625</v>
      </c>
      <c r="AT11" s="167">
        <f t="shared" si="17"/>
        <v>0</v>
      </c>
      <c r="AU11" s="170"/>
      <c r="AV11" s="93">
        <f t="shared" si="2"/>
        <v>0</v>
      </c>
      <c r="AW11" s="94"/>
      <c r="AX11" s="106">
        <f t="shared" si="3"/>
        <v>1</v>
      </c>
      <c r="AY11" s="83">
        <f t="shared" si="4"/>
      </c>
      <c r="AZ11" s="9"/>
      <c r="BA11" s="10"/>
    </row>
    <row r="12" spans="1:53" s="8" customFormat="1" ht="14.25">
      <c r="A12" s="39">
        <v>7</v>
      </c>
      <c r="B12" s="39" t="s">
        <v>36</v>
      </c>
      <c r="C12" s="37"/>
      <c r="D12" s="41">
        <v>105</v>
      </c>
      <c r="E12" s="37" t="s">
        <v>37</v>
      </c>
      <c r="F12" s="1" t="s">
        <v>38</v>
      </c>
      <c r="G12" s="1" t="s">
        <v>45</v>
      </c>
      <c r="H12" s="1" t="s">
        <v>66</v>
      </c>
      <c r="I12" s="1" t="s">
        <v>45</v>
      </c>
      <c r="J12" s="78">
        <v>1984</v>
      </c>
      <c r="K12" s="78" t="s">
        <v>48</v>
      </c>
      <c r="L12" s="78">
        <v>10</v>
      </c>
      <c r="M12" s="42" t="s">
        <v>31</v>
      </c>
      <c r="N12" s="97">
        <v>4502409</v>
      </c>
      <c r="O12" s="127"/>
      <c r="P12" s="122"/>
      <c r="Q12" s="123"/>
      <c r="R12" s="123"/>
      <c r="S12" s="123"/>
      <c r="T12" s="128"/>
      <c r="U12" s="125"/>
      <c r="V12" s="128">
        <f t="shared" si="5"/>
      </c>
      <c r="W12" s="123">
        <f t="shared" si="6"/>
        <v>0</v>
      </c>
      <c r="X12" s="129" t="str">
        <f t="shared" si="7"/>
        <v>не фин.</v>
      </c>
      <c r="Y12" s="153">
        <f t="shared" si="8"/>
      </c>
      <c r="Z12" s="147"/>
      <c r="AA12" s="142"/>
      <c r="AB12" s="143"/>
      <c r="AC12" s="143"/>
      <c r="AD12" s="143"/>
      <c r="AE12" s="148"/>
      <c r="AF12" s="145"/>
      <c r="AG12" s="148">
        <f t="shared" si="9"/>
      </c>
      <c r="AH12" s="143">
        <f t="shared" si="10"/>
        <v>0</v>
      </c>
      <c r="AI12" s="149" t="str">
        <f t="shared" si="11"/>
        <v>не фин.</v>
      </c>
      <c r="AJ12" s="160">
        <f t="shared" si="12"/>
      </c>
      <c r="AK12" s="64">
        <f t="shared" si="13"/>
      </c>
      <c r="AL12" s="77" t="str">
        <f t="shared" si="14"/>
        <v>не фин.</v>
      </c>
      <c r="AM12" s="71">
        <f t="shared" si="15"/>
        <v>4</v>
      </c>
      <c r="AN12" s="75">
        <f t="shared" si="16"/>
        <v>0</v>
      </c>
      <c r="AO12" s="74"/>
      <c r="AP12" s="36">
        <f t="shared" si="0"/>
      </c>
      <c r="AQ12" s="86"/>
      <c r="AR12" s="101">
        <f aca="true" t="shared" si="18" ref="AR12:AR17">SUM($AK$12:$AK$17)</f>
        <v>0</v>
      </c>
      <c r="AS12" s="171" t="str">
        <f aca="true" t="shared" si="19" ref="AS12:AS17">IF(COUNTIF($AL$12:$AL$17,"прев. КВ")&gt;0,"прев. КВ",IF(AV12&gt;0,"сн с этапов",IF(COUNTIF($AL$12:$AL$17,"не фин.")&gt;0,"не фин.",AR12)))</f>
        <v>не фин.</v>
      </c>
      <c r="AT12" s="165">
        <f t="shared" si="17"/>
        <v>0</v>
      </c>
      <c r="AU12" s="168"/>
      <c r="AV12" s="91">
        <f aca="true" t="shared" si="20" ref="AV12:AV17">SUM($AN$12:$AN$17)</f>
        <v>0</v>
      </c>
      <c r="AW12" s="95"/>
      <c r="AX12" s="102">
        <f aca="true" t="shared" si="21" ref="AX12:AX75">IF(AP12=0,AO12/SMALL($AL$6:$AL$85,1),"")</f>
      </c>
      <c r="AY12" s="83">
        <f t="shared" si="4"/>
      </c>
      <c r="AZ12" s="9"/>
      <c r="BA12" s="10"/>
    </row>
    <row r="13" spans="1:53" s="8" customFormat="1" ht="14.25">
      <c r="A13" s="39">
        <v>8</v>
      </c>
      <c r="B13" s="39" t="s">
        <v>36</v>
      </c>
      <c r="C13" s="37"/>
      <c r="D13" s="41">
        <v>105</v>
      </c>
      <c r="E13" s="37" t="s">
        <v>37</v>
      </c>
      <c r="F13" s="1" t="s">
        <v>38</v>
      </c>
      <c r="G13" s="1" t="s">
        <v>45</v>
      </c>
      <c r="H13" s="1" t="s">
        <v>72</v>
      </c>
      <c r="I13" s="1" t="s">
        <v>47</v>
      </c>
      <c r="J13" s="78">
        <v>1988</v>
      </c>
      <c r="K13" s="78" t="s">
        <v>48</v>
      </c>
      <c r="L13" s="78">
        <v>10</v>
      </c>
      <c r="M13" s="42" t="s">
        <v>31</v>
      </c>
      <c r="N13" s="97">
        <v>4502410</v>
      </c>
      <c r="O13" s="127"/>
      <c r="P13" s="122"/>
      <c r="Q13" s="123"/>
      <c r="R13" s="123"/>
      <c r="S13" s="123"/>
      <c r="T13" s="128"/>
      <c r="U13" s="125"/>
      <c r="V13" s="128">
        <f t="shared" si="5"/>
      </c>
      <c r="W13" s="123">
        <f t="shared" si="6"/>
        <v>0</v>
      </c>
      <c r="X13" s="129" t="str">
        <f t="shared" si="7"/>
        <v>не фин.</v>
      </c>
      <c r="Y13" s="153">
        <f t="shared" si="8"/>
      </c>
      <c r="Z13" s="147"/>
      <c r="AA13" s="142"/>
      <c r="AB13" s="143"/>
      <c r="AC13" s="143"/>
      <c r="AD13" s="143"/>
      <c r="AE13" s="148"/>
      <c r="AF13" s="145"/>
      <c r="AG13" s="148">
        <f t="shared" si="9"/>
      </c>
      <c r="AH13" s="143">
        <f t="shared" si="10"/>
        <v>0</v>
      </c>
      <c r="AI13" s="149" t="str">
        <f t="shared" si="11"/>
        <v>не фин.</v>
      </c>
      <c r="AJ13" s="160">
        <f t="shared" si="12"/>
      </c>
      <c r="AK13" s="64">
        <f t="shared" si="13"/>
      </c>
      <c r="AL13" s="77" t="str">
        <f t="shared" si="14"/>
        <v>не фин.</v>
      </c>
      <c r="AM13" s="71">
        <f t="shared" si="15"/>
        <v>4</v>
      </c>
      <c r="AN13" s="75">
        <f t="shared" si="16"/>
        <v>0</v>
      </c>
      <c r="AO13" s="74"/>
      <c r="AP13" s="36">
        <f t="shared" si="0"/>
      </c>
      <c r="AQ13" s="86"/>
      <c r="AR13" s="103">
        <f t="shared" si="18"/>
        <v>0</v>
      </c>
      <c r="AS13" s="172" t="str">
        <f t="shared" si="19"/>
        <v>не фин.</v>
      </c>
      <c r="AT13" s="166">
        <f t="shared" si="17"/>
        <v>0</v>
      </c>
      <c r="AU13" s="169"/>
      <c r="AV13" s="92">
        <f t="shared" si="20"/>
        <v>0</v>
      </c>
      <c r="AW13" s="96"/>
      <c r="AX13" s="104">
        <f t="shared" si="21"/>
      </c>
      <c r="AY13" s="83">
        <f t="shared" si="4"/>
      </c>
      <c r="AZ13" s="9"/>
      <c r="BA13" s="10"/>
    </row>
    <row r="14" spans="1:53" s="8" customFormat="1" ht="14.25">
      <c r="A14" s="39">
        <v>9</v>
      </c>
      <c r="B14" s="39" t="s">
        <v>36</v>
      </c>
      <c r="C14" s="37"/>
      <c r="D14" s="41">
        <v>105</v>
      </c>
      <c r="E14" s="37" t="s">
        <v>37</v>
      </c>
      <c r="F14" s="1" t="s">
        <v>38</v>
      </c>
      <c r="G14" s="1" t="s">
        <v>45</v>
      </c>
      <c r="H14" s="1" t="s">
        <v>76</v>
      </c>
      <c r="I14" s="1" t="s">
        <v>53</v>
      </c>
      <c r="J14" s="78">
        <v>1985</v>
      </c>
      <c r="K14" s="78" t="s">
        <v>48</v>
      </c>
      <c r="L14" s="78">
        <v>10</v>
      </c>
      <c r="M14" s="42" t="s">
        <v>31</v>
      </c>
      <c r="N14" s="97">
        <v>4502414</v>
      </c>
      <c r="O14" s="127"/>
      <c r="P14" s="122"/>
      <c r="Q14" s="123"/>
      <c r="R14" s="123"/>
      <c r="S14" s="123"/>
      <c r="T14" s="128"/>
      <c r="U14" s="125"/>
      <c r="V14" s="128">
        <f t="shared" si="5"/>
      </c>
      <c r="W14" s="123">
        <f t="shared" si="6"/>
        <v>0</v>
      </c>
      <c r="X14" s="129" t="str">
        <f t="shared" si="7"/>
        <v>не фин.</v>
      </c>
      <c r="Y14" s="153">
        <f t="shared" si="8"/>
      </c>
      <c r="Z14" s="147"/>
      <c r="AA14" s="142"/>
      <c r="AB14" s="143"/>
      <c r="AC14" s="143"/>
      <c r="AD14" s="143"/>
      <c r="AE14" s="148"/>
      <c r="AF14" s="145"/>
      <c r="AG14" s="148">
        <f t="shared" si="9"/>
      </c>
      <c r="AH14" s="143">
        <f t="shared" si="10"/>
        <v>0</v>
      </c>
      <c r="AI14" s="149" t="str">
        <f t="shared" si="11"/>
        <v>не фин.</v>
      </c>
      <c r="AJ14" s="160">
        <f t="shared" si="12"/>
      </c>
      <c r="AK14" s="64">
        <f t="shared" si="13"/>
      </c>
      <c r="AL14" s="77" t="str">
        <f t="shared" si="14"/>
        <v>не фин.</v>
      </c>
      <c r="AM14" s="71">
        <f t="shared" si="15"/>
        <v>4</v>
      </c>
      <c r="AN14" s="75">
        <f t="shared" si="16"/>
        <v>0</v>
      </c>
      <c r="AO14" s="74"/>
      <c r="AP14" s="36">
        <f t="shared" si="0"/>
      </c>
      <c r="AQ14" s="86"/>
      <c r="AR14" s="103">
        <f t="shared" si="18"/>
        <v>0</v>
      </c>
      <c r="AS14" s="172" t="str">
        <f t="shared" si="19"/>
        <v>не фин.</v>
      </c>
      <c r="AT14" s="166">
        <f t="shared" si="17"/>
        <v>0</v>
      </c>
      <c r="AU14" s="169"/>
      <c r="AV14" s="92">
        <f t="shared" si="20"/>
        <v>0</v>
      </c>
      <c r="AW14" s="96"/>
      <c r="AX14" s="104">
        <f t="shared" si="21"/>
      </c>
      <c r="AY14" s="83">
        <f t="shared" si="4"/>
      </c>
      <c r="AZ14" s="9"/>
      <c r="BA14" s="10"/>
    </row>
    <row r="15" spans="1:53" s="8" customFormat="1" ht="14.25">
      <c r="A15" s="39">
        <v>10</v>
      </c>
      <c r="B15" s="39" t="s">
        <v>36</v>
      </c>
      <c r="C15" s="37"/>
      <c r="D15" s="41">
        <v>105</v>
      </c>
      <c r="E15" s="37" t="s">
        <v>37</v>
      </c>
      <c r="F15" s="1" t="s">
        <v>38</v>
      </c>
      <c r="G15" s="1" t="s">
        <v>45</v>
      </c>
      <c r="H15" s="1" t="s">
        <v>81</v>
      </c>
      <c r="I15" s="1" t="s">
        <v>50</v>
      </c>
      <c r="J15" s="78">
        <v>1986</v>
      </c>
      <c r="K15" s="78" t="s">
        <v>48</v>
      </c>
      <c r="L15" s="78">
        <v>10</v>
      </c>
      <c r="M15" s="42" t="s">
        <v>31</v>
      </c>
      <c r="N15" s="97">
        <v>4502412</v>
      </c>
      <c r="O15" s="127"/>
      <c r="P15" s="122"/>
      <c r="Q15" s="123"/>
      <c r="R15" s="123"/>
      <c r="S15" s="123"/>
      <c r="T15" s="128"/>
      <c r="U15" s="125"/>
      <c r="V15" s="128">
        <f t="shared" si="5"/>
      </c>
      <c r="W15" s="123">
        <f t="shared" si="6"/>
        <v>0</v>
      </c>
      <c r="X15" s="129" t="str">
        <f t="shared" si="7"/>
        <v>не фин.</v>
      </c>
      <c r="Y15" s="153">
        <f t="shared" si="8"/>
      </c>
      <c r="Z15" s="147"/>
      <c r="AA15" s="142"/>
      <c r="AB15" s="143"/>
      <c r="AC15" s="143"/>
      <c r="AD15" s="143"/>
      <c r="AE15" s="148"/>
      <c r="AF15" s="145"/>
      <c r="AG15" s="148">
        <f t="shared" si="9"/>
      </c>
      <c r="AH15" s="143">
        <f t="shared" si="10"/>
        <v>0</v>
      </c>
      <c r="AI15" s="149" t="str">
        <f t="shared" si="11"/>
        <v>не фин.</v>
      </c>
      <c r="AJ15" s="160">
        <f t="shared" si="12"/>
      </c>
      <c r="AK15" s="64">
        <f t="shared" si="13"/>
      </c>
      <c r="AL15" s="77" t="str">
        <f t="shared" si="14"/>
        <v>не фин.</v>
      </c>
      <c r="AM15" s="71">
        <f t="shared" si="15"/>
        <v>4</v>
      </c>
      <c r="AN15" s="75">
        <f t="shared" si="16"/>
        <v>0</v>
      </c>
      <c r="AO15" s="74"/>
      <c r="AP15" s="36">
        <f t="shared" si="0"/>
      </c>
      <c r="AQ15" s="86"/>
      <c r="AR15" s="103">
        <f t="shared" si="18"/>
        <v>0</v>
      </c>
      <c r="AS15" s="172" t="str">
        <f t="shared" si="19"/>
        <v>не фин.</v>
      </c>
      <c r="AT15" s="166">
        <f t="shared" si="17"/>
        <v>0</v>
      </c>
      <c r="AU15" s="169"/>
      <c r="AV15" s="92">
        <f t="shared" si="20"/>
        <v>0</v>
      </c>
      <c r="AW15" s="96"/>
      <c r="AX15" s="104">
        <f t="shared" si="21"/>
      </c>
      <c r="AY15" s="83">
        <f t="shared" si="4"/>
      </c>
      <c r="AZ15" s="9"/>
      <c r="BA15" s="10"/>
    </row>
    <row r="16" spans="1:53" s="8" customFormat="1" ht="14.25">
      <c r="A16" s="39">
        <v>11</v>
      </c>
      <c r="B16" s="39" t="s">
        <v>36</v>
      </c>
      <c r="C16" s="37"/>
      <c r="D16" s="41">
        <v>105</v>
      </c>
      <c r="E16" s="37" t="s">
        <v>37</v>
      </c>
      <c r="F16" s="1" t="s">
        <v>38</v>
      </c>
      <c r="G16" s="1" t="s">
        <v>45</v>
      </c>
      <c r="H16" s="1" t="s">
        <v>86</v>
      </c>
      <c r="I16" s="1" t="s">
        <v>87</v>
      </c>
      <c r="J16" s="78">
        <v>1984</v>
      </c>
      <c r="K16" s="78" t="s">
        <v>48</v>
      </c>
      <c r="L16" s="78">
        <v>10</v>
      </c>
      <c r="M16" s="42" t="s">
        <v>31</v>
      </c>
      <c r="N16" s="97">
        <v>4502413</v>
      </c>
      <c r="O16" s="127"/>
      <c r="P16" s="122"/>
      <c r="Q16" s="123"/>
      <c r="R16" s="123"/>
      <c r="S16" s="123"/>
      <c r="T16" s="128"/>
      <c r="U16" s="125"/>
      <c r="V16" s="128">
        <f t="shared" si="5"/>
      </c>
      <c r="W16" s="123">
        <f t="shared" si="6"/>
        <v>0</v>
      </c>
      <c r="X16" s="129" t="str">
        <f t="shared" si="7"/>
        <v>не фин.</v>
      </c>
      <c r="Y16" s="153">
        <f t="shared" si="8"/>
      </c>
      <c r="Z16" s="147"/>
      <c r="AA16" s="142"/>
      <c r="AB16" s="143"/>
      <c r="AC16" s="143"/>
      <c r="AD16" s="143"/>
      <c r="AE16" s="148"/>
      <c r="AF16" s="145"/>
      <c r="AG16" s="148">
        <f t="shared" si="9"/>
      </c>
      <c r="AH16" s="143">
        <f t="shared" si="10"/>
        <v>0</v>
      </c>
      <c r="AI16" s="149" t="str">
        <f t="shared" si="11"/>
        <v>не фин.</v>
      </c>
      <c r="AJ16" s="160">
        <f t="shared" si="12"/>
      </c>
      <c r="AK16" s="64">
        <f t="shared" si="13"/>
      </c>
      <c r="AL16" s="77" t="str">
        <f t="shared" si="14"/>
        <v>не фин.</v>
      </c>
      <c r="AM16" s="71">
        <f t="shared" si="15"/>
        <v>4</v>
      </c>
      <c r="AN16" s="75">
        <f t="shared" si="16"/>
        <v>0</v>
      </c>
      <c r="AO16" s="74"/>
      <c r="AP16" s="36">
        <f t="shared" si="0"/>
      </c>
      <c r="AQ16" s="86"/>
      <c r="AR16" s="103">
        <f t="shared" si="18"/>
        <v>0</v>
      </c>
      <c r="AS16" s="172" t="str">
        <f t="shared" si="19"/>
        <v>не фин.</v>
      </c>
      <c r="AT16" s="166">
        <f t="shared" si="17"/>
        <v>0</v>
      </c>
      <c r="AU16" s="169"/>
      <c r="AV16" s="92">
        <f t="shared" si="20"/>
        <v>0</v>
      </c>
      <c r="AW16" s="96"/>
      <c r="AX16" s="104">
        <f t="shared" si="21"/>
      </c>
      <c r="AY16" s="83">
        <f t="shared" si="4"/>
      </c>
      <c r="AZ16" s="9"/>
      <c r="BA16" s="10"/>
    </row>
    <row r="17" spans="1:53" s="8" customFormat="1" ht="14.25">
      <c r="A17" s="39">
        <v>12</v>
      </c>
      <c r="B17" s="39" t="s">
        <v>36</v>
      </c>
      <c r="C17" s="37"/>
      <c r="D17" s="41">
        <v>105</v>
      </c>
      <c r="E17" s="37" t="s">
        <v>37</v>
      </c>
      <c r="F17" s="1" t="s">
        <v>38</v>
      </c>
      <c r="G17" s="1" t="s">
        <v>45</v>
      </c>
      <c r="H17" s="1" t="s">
        <v>91</v>
      </c>
      <c r="I17" s="1" t="s">
        <v>92</v>
      </c>
      <c r="J17" s="78">
        <v>1987</v>
      </c>
      <c r="K17" s="78" t="s">
        <v>48</v>
      </c>
      <c r="L17" s="78">
        <v>10</v>
      </c>
      <c r="M17" s="42" t="s">
        <v>35</v>
      </c>
      <c r="N17" s="97">
        <v>4502415</v>
      </c>
      <c r="O17" s="127"/>
      <c r="P17" s="122"/>
      <c r="Q17" s="123"/>
      <c r="R17" s="123"/>
      <c r="S17" s="123"/>
      <c r="T17" s="128"/>
      <c r="U17" s="125"/>
      <c r="V17" s="128">
        <f t="shared" si="5"/>
      </c>
      <c r="W17" s="123">
        <f t="shared" si="6"/>
        <v>0</v>
      </c>
      <c r="X17" s="129" t="str">
        <f t="shared" si="7"/>
        <v>не фин.</v>
      </c>
      <c r="Y17" s="153">
        <f t="shared" si="8"/>
      </c>
      <c r="Z17" s="147"/>
      <c r="AA17" s="142"/>
      <c r="AB17" s="143"/>
      <c r="AC17" s="143"/>
      <c r="AD17" s="143"/>
      <c r="AE17" s="148"/>
      <c r="AF17" s="145"/>
      <c r="AG17" s="148">
        <f t="shared" si="9"/>
      </c>
      <c r="AH17" s="143">
        <f t="shared" si="10"/>
        <v>0</v>
      </c>
      <c r="AI17" s="149" t="str">
        <f t="shared" si="11"/>
        <v>не фин.</v>
      </c>
      <c r="AJ17" s="160">
        <f t="shared" si="12"/>
      </c>
      <c r="AK17" s="64">
        <f t="shared" si="13"/>
      </c>
      <c r="AL17" s="77" t="str">
        <f t="shared" si="14"/>
        <v>не фин.</v>
      </c>
      <c r="AM17" s="71">
        <f t="shared" si="15"/>
        <v>4</v>
      </c>
      <c r="AN17" s="75">
        <f t="shared" si="16"/>
        <v>0</v>
      </c>
      <c r="AO17" s="74"/>
      <c r="AP17" s="36">
        <f t="shared" si="0"/>
      </c>
      <c r="AQ17" s="86"/>
      <c r="AR17" s="105">
        <f t="shared" si="18"/>
        <v>0</v>
      </c>
      <c r="AS17" s="173" t="str">
        <f t="shared" si="19"/>
        <v>не фин.</v>
      </c>
      <c r="AT17" s="167">
        <f t="shared" si="17"/>
        <v>0</v>
      </c>
      <c r="AU17" s="170"/>
      <c r="AV17" s="93">
        <f t="shared" si="20"/>
        <v>0</v>
      </c>
      <c r="AW17" s="94"/>
      <c r="AX17" s="106">
        <f t="shared" si="21"/>
      </c>
      <c r="AY17" s="83">
        <f t="shared" si="4"/>
      </c>
      <c r="AZ17" s="9"/>
      <c r="BA17" s="10"/>
    </row>
    <row r="18" spans="1:53" s="8" customFormat="1" ht="14.25">
      <c r="A18" s="39">
        <v>13</v>
      </c>
      <c r="B18" s="39" t="s">
        <v>36</v>
      </c>
      <c r="C18" s="37"/>
      <c r="D18" s="41">
        <v>103</v>
      </c>
      <c r="E18" s="37" t="s">
        <v>59</v>
      </c>
      <c r="F18" s="1" t="s">
        <v>38</v>
      </c>
      <c r="G18" s="1" t="s">
        <v>60</v>
      </c>
      <c r="H18" s="1" t="s">
        <v>61</v>
      </c>
      <c r="I18" s="1" t="s">
        <v>62</v>
      </c>
      <c r="J18" s="78">
        <v>1983</v>
      </c>
      <c r="K18" s="78" t="s">
        <v>30</v>
      </c>
      <c r="L18" s="78">
        <v>30</v>
      </c>
      <c r="M18" s="42" t="s">
        <v>31</v>
      </c>
      <c r="N18" s="97">
        <v>4502418</v>
      </c>
      <c r="O18" s="127"/>
      <c r="P18" s="122"/>
      <c r="Q18" s="123"/>
      <c r="R18" s="123"/>
      <c r="S18" s="123"/>
      <c r="T18" s="128"/>
      <c r="U18" s="125"/>
      <c r="V18" s="128">
        <f t="shared" si="5"/>
      </c>
      <c r="W18" s="123">
        <f t="shared" si="6"/>
        <v>0</v>
      </c>
      <c r="X18" s="129" t="str">
        <f t="shared" si="7"/>
        <v>не фин.</v>
      </c>
      <c r="Y18" s="153">
        <f t="shared" si="8"/>
      </c>
      <c r="Z18" s="147"/>
      <c r="AA18" s="142"/>
      <c r="AB18" s="143"/>
      <c r="AC18" s="143"/>
      <c r="AD18" s="143"/>
      <c r="AE18" s="148"/>
      <c r="AF18" s="145"/>
      <c r="AG18" s="148">
        <f t="shared" si="9"/>
      </c>
      <c r="AH18" s="143">
        <f t="shared" si="10"/>
        <v>0</v>
      </c>
      <c r="AI18" s="149" t="str">
        <f t="shared" si="11"/>
        <v>не фин.</v>
      </c>
      <c r="AJ18" s="160">
        <f t="shared" si="12"/>
      </c>
      <c r="AK18" s="64">
        <f t="shared" si="13"/>
      </c>
      <c r="AL18" s="77" t="str">
        <f t="shared" si="14"/>
        <v>не фин.</v>
      </c>
      <c r="AM18" s="71">
        <f t="shared" si="15"/>
        <v>4</v>
      </c>
      <c r="AN18" s="75">
        <f t="shared" si="16"/>
        <v>0</v>
      </c>
      <c r="AO18" s="74"/>
      <c r="AP18" s="36">
        <f t="shared" si="0"/>
      </c>
      <c r="AQ18" s="86"/>
      <c r="AR18" s="101">
        <f aca="true" t="shared" si="22" ref="AR18:AR23">SUM($AK$18:$AK$23)</f>
        <v>0</v>
      </c>
      <c r="AS18" s="171" t="str">
        <f aca="true" t="shared" si="23" ref="AS18:AS23">IF(COUNTIF($AL$18:$AL$23,"прев. КВ")&gt;0,"прев. КВ",IF(AV18&gt;0,"сн с этапов",IF(COUNTIF($AL$18:$AL$23,"не фин.")&gt;0,"не фин.",AR18)))</f>
        <v>не фин.</v>
      </c>
      <c r="AT18" s="165">
        <f t="shared" si="17"/>
        <v>0</v>
      </c>
      <c r="AU18" s="168"/>
      <c r="AV18" s="91">
        <f aca="true" t="shared" si="24" ref="AV18:AV23">SUM($AN$18:$AN$23)</f>
        <v>0</v>
      </c>
      <c r="AW18" s="95"/>
      <c r="AX18" s="102">
        <f t="shared" si="21"/>
      </c>
      <c r="AY18" s="83">
        <f t="shared" si="4"/>
      </c>
      <c r="AZ18" s="9"/>
      <c r="BA18" s="10"/>
    </row>
    <row r="19" spans="1:53" s="8" customFormat="1" ht="14.25">
      <c r="A19" s="39">
        <v>14</v>
      </c>
      <c r="B19" s="39" t="s">
        <v>36</v>
      </c>
      <c r="C19" s="37"/>
      <c r="D19" s="41">
        <v>103</v>
      </c>
      <c r="E19" s="37" t="s">
        <v>59</v>
      </c>
      <c r="F19" s="1" t="s">
        <v>38</v>
      </c>
      <c r="G19" s="1" t="s">
        <v>60</v>
      </c>
      <c r="H19" s="1" t="s">
        <v>69</v>
      </c>
      <c r="I19" s="1" t="s">
        <v>70</v>
      </c>
      <c r="J19" s="78">
        <v>1986</v>
      </c>
      <c r="K19" s="78" t="s">
        <v>30</v>
      </c>
      <c r="L19" s="78">
        <v>30</v>
      </c>
      <c r="M19" s="42" t="s">
        <v>31</v>
      </c>
      <c r="N19" s="97">
        <v>4502424</v>
      </c>
      <c r="O19" s="127"/>
      <c r="P19" s="122"/>
      <c r="Q19" s="123"/>
      <c r="R19" s="123"/>
      <c r="S19" s="123"/>
      <c r="T19" s="128"/>
      <c r="U19" s="125"/>
      <c r="V19" s="128">
        <f t="shared" si="5"/>
      </c>
      <c r="W19" s="123">
        <f t="shared" si="6"/>
        <v>0</v>
      </c>
      <c r="X19" s="129" t="str">
        <f t="shared" si="7"/>
        <v>не фин.</v>
      </c>
      <c r="Y19" s="153">
        <f t="shared" si="8"/>
      </c>
      <c r="Z19" s="147"/>
      <c r="AA19" s="142"/>
      <c r="AB19" s="143"/>
      <c r="AC19" s="143"/>
      <c r="AD19" s="143"/>
      <c r="AE19" s="148"/>
      <c r="AF19" s="145"/>
      <c r="AG19" s="148">
        <f t="shared" si="9"/>
      </c>
      <c r="AH19" s="143">
        <f t="shared" si="10"/>
        <v>0</v>
      </c>
      <c r="AI19" s="149" t="str">
        <f t="shared" si="11"/>
        <v>не фин.</v>
      </c>
      <c r="AJ19" s="160">
        <f t="shared" si="12"/>
      </c>
      <c r="AK19" s="64">
        <f t="shared" si="13"/>
      </c>
      <c r="AL19" s="77" t="str">
        <f t="shared" si="14"/>
        <v>не фин.</v>
      </c>
      <c r="AM19" s="71">
        <f t="shared" si="15"/>
        <v>4</v>
      </c>
      <c r="AN19" s="75">
        <f t="shared" si="16"/>
        <v>0</v>
      </c>
      <c r="AO19" s="74"/>
      <c r="AP19" s="36">
        <f t="shared" si="0"/>
      </c>
      <c r="AQ19" s="86"/>
      <c r="AR19" s="103">
        <f t="shared" si="22"/>
        <v>0</v>
      </c>
      <c r="AS19" s="172" t="str">
        <f t="shared" si="23"/>
        <v>не фин.</v>
      </c>
      <c r="AT19" s="166">
        <f t="shared" si="17"/>
        <v>0</v>
      </c>
      <c r="AU19" s="169"/>
      <c r="AV19" s="92">
        <f t="shared" si="24"/>
        <v>0</v>
      </c>
      <c r="AW19" s="96"/>
      <c r="AX19" s="104">
        <f t="shared" si="21"/>
      </c>
      <c r="AY19" s="83">
        <f t="shared" si="4"/>
      </c>
      <c r="AZ19" s="9"/>
      <c r="BA19" s="10"/>
    </row>
    <row r="20" spans="1:53" s="8" customFormat="1" ht="14.25">
      <c r="A20" s="39">
        <v>15</v>
      </c>
      <c r="B20" s="39" t="s">
        <v>36</v>
      </c>
      <c r="C20" s="37"/>
      <c r="D20" s="41">
        <v>103</v>
      </c>
      <c r="E20" s="37" t="s">
        <v>59</v>
      </c>
      <c r="F20" s="1" t="s">
        <v>38</v>
      </c>
      <c r="G20" s="1" t="s">
        <v>60</v>
      </c>
      <c r="H20" s="1" t="s">
        <v>73</v>
      </c>
      <c r="I20" s="1" t="s">
        <v>74</v>
      </c>
      <c r="J20" s="78">
        <v>1986</v>
      </c>
      <c r="K20" s="78" t="s">
        <v>48</v>
      </c>
      <c r="L20" s="78">
        <v>10</v>
      </c>
      <c r="M20" s="42" t="s">
        <v>31</v>
      </c>
      <c r="N20" s="97">
        <v>4502423</v>
      </c>
      <c r="O20" s="127"/>
      <c r="P20" s="122"/>
      <c r="Q20" s="123"/>
      <c r="R20" s="123"/>
      <c r="S20" s="123"/>
      <c r="T20" s="128"/>
      <c r="U20" s="125"/>
      <c r="V20" s="128">
        <f t="shared" si="5"/>
      </c>
      <c r="W20" s="123">
        <f t="shared" si="6"/>
        <v>0</v>
      </c>
      <c r="X20" s="129" t="str">
        <f t="shared" si="7"/>
        <v>не фин.</v>
      </c>
      <c r="Y20" s="153">
        <f t="shared" si="8"/>
      </c>
      <c r="Z20" s="147"/>
      <c r="AA20" s="142"/>
      <c r="AB20" s="143"/>
      <c r="AC20" s="143"/>
      <c r="AD20" s="143"/>
      <c r="AE20" s="148"/>
      <c r="AF20" s="145"/>
      <c r="AG20" s="148">
        <f t="shared" si="9"/>
      </c>
      <c r="AH20" s="143">
        <f t="shared" si="10"/>
        <v>0</v>
      </c>
      <c r="AI20" s="149" t="str">
        <f t="shared" si="11"/>
        <v>не фин.</v>
      </c>
      <c r="AJ20" s="160">
        <f t="shared" si="12"/>
      </c>
      <c r="AK20" s="64">
        <f t="shared" si="13"/>
      </c>
      <c r="AL20" s="77" t="str">
        <f t="shared" si="14"/>
        <v>не фин.</v>
      </c>
      <c r="AM20" s="71">
        <f t="shared" si="15"/>
        <v>4</v>
      </c>
      <c r="AN20" s="75">
        <f t="shared" si="16"/>
        <v>0</v>
      </c>
      <c r="AO20" s="74"/>
      <c r="AP20" s="36">
        <f t="shared" si="0"/>
      </c>
      <c r="AQ20" s="86"/>
      <c r="AR20" s="103">
        <f t="shared" si="22"/>
        <v>0</v>
      </c>
      <c r="AS20" s="172" t="str">
        <f t="shared" si="23"/>
        <v>не фин.</v>
      </c>
      <c r="AT20" s="166">
        <f t="shared" si="17"/>
        <v>0</v>
      </c>
      <c r="AU20" s="169"/>
      <c r="AV20" s="92">
        <f t="shared" si="24"/>
        <v>0</v>
      </c>
      <c r="AW20" s="96"/>
      <c r="AX20" s="104">
        <f t="shared" si="21"/>
      </c>
      <c r="AY20" s="83">
        <f t="shared" si="4"/>
      </c>
      <c r="AZ20" s="9"/>
      <c r="BA20" s="10"/>
    </row>
    <row r="21" spans="1:53" s="8" customFormat="1" ht="14.25">
      <c r="A21" s="39">
        <v>16</v>
      </c>
      <c r="B21" s="39" t="s">
        <v>36</v>
      </c>
      <c r="C21" s="37"/>
      <c r="D21" s="41">
        <v>103</v>
      </c>
      <c r="E21" s="37" t="s">
        <v>59</v>
      </c>
      <c r="F21" s="1" t="s">
        <v>38</v>
      </c>
      <c r="G21" s="1" t="s">
        <v>60</v>
      </c>
      <c r="H21" s="1" t="s">
        <v>78</v>
      </c>
      <c r="I21" s="1" t="s">
        <v>79</v>
      </c>
      <c r="J21" s="78">
        <v>1985</v>
      </c>
      <c r="K21" s="78" t="s">
        <v>34</v>
      </c>
      <c r="L21" s="78">
        <v>100</v>
      </c>
      <c r="M21" s="42" t="s">
        <v>35</v>
      </c>
      <c r="N21" s="97">
        <v>4502421</v>
      </c>
      <c r="O21" s="127"/>
      <c r="P21" s="122"/>
      <c r="Q21" s="123"/>
      <c r="R21" s="123"/>
      <c r="S21" s="123"/>
      <c r="T21" s="128"/>
      <c r="U21" s="125"/>
      <c r="V21" s="128">
        <f t="shared" si="5"/>
      </c>
      <c r="W21" s="123">
        <f t="shared" si="6"/>
        <v>0</v>
      </c>
      <c r="X21" s="129" t="str">
        <f t="shared" si="7"/>
        <v>не фин.</v>
      </c>
      <c r="Y21" s="153">
        <f t="shared" si="8"/>
      </c>
      <c r="Z21" s="147"/>
      <c r="AA21" s="142"/>
      <c r="AB21" s="143"/>
      <c r="AC21" s="143"/>
      <c r="AD21" s="143"/>
      <c r="AE21" s="148"/>
      <c r="AF21" s="145"/>
      <c r="AG21" s="148">
        <f t="shared" si="9"/>
      </c>
      <c r="AH21" s="143">
        <f t="shared" si="10"/>
        <v>0</v>
      </c>
      <c r="AI21" s="149" t="str">
        <f t="shared" si="11"/>
        <v>не фин.</v>
      </c>
      <c r="AJ21" s="160">
        <f t="shared" si="12"/>
      </c>
      <c r="AK21" s="64">
        <f t="shared" si="13"/>
      </c>
      <c r="AL21" s="77" t="str">
        <f t="shared" si="14"/>
        <v>не фин.</v>
      </c>
      <c r="AM21" s="71">
        <f t="shared" si="15"/>
        <v>4</v>
      </c>
      <c r="AN21" s="75">
        <f t="shared" si="16"/>
        <v>0</v>
      </c>
      <c r="AO21" s="74"/>
      <c r="AP21" s="36">
        <f t="shared" si="0"/>
      </c>
      <c r="AQ21" s="86"/>
      <c r="AR21" s="103">
        <f t="shared" si="22"/>
        <v>0</v>
      </c>
      <c r="AS21" s="172" t="str">
        <f t="shared" si="23"/>
        <v>не фин.</v>
      </c>
      <c r="AT21" s="166">
        <f t="shared" si="17"/>
        <v>0</v>
      </c>
      <c r="AU21" s="169"/>
      <c r="AV21" s="92">
        <f t="shared" si="24"/>
        <v>0</v>
      </c>
      <c r="AW21" s="96"/>
      <c r="AX21" s="104">
        <f t="shared" si="21"/>
      </c>
      <c r="AY21" s="83">
        <f t="shared" si="4"/>
      </c>
      <c r="AZ21" s="9"/>
      <c r="BA21" s="10"/>
    </row>
    <row r="22" spans="1:53" s="8" customFormat="1" ht="14.25">
      <c r="A22" s="39">
        <v>17</v>
      </c>
      <c r="B22" s="39" t="s">
        <v>36</v>
      </c>
      <c r="C22" s="37"/>
      <c r="D22" s="41">
        <v>103</v>
      </c>
      <c r="E22" s="37" t="s">
        <v>59</v>
      </c>
      <c r="F22" s="1" t="s">
        <v>38</v>
      </c>
      <c r="G22" s="1" t="s">
        <v>60</v>
      </c>
      <c r="H22" s="1" t="s">
        <v>83</v>
      </c>
      <c r="I22" s="1" t="s">
        <v>84</v>
      </c>
      <c r="J22" s="78">
        <v>1986</v>
      </c>
      <c r="K22" s="78" t="s">
        <v>48</v>
      </c>
      <c r="L22" s="78">
        <v>10</v>
      </c>
      <c r="M22" s="42" t="s">
        <v>31</v>
      </c>
      <c r="N22" s="97">
        <v>4502420</v>
      </c>
      <c r="O22" s="127"/>
      <c r="P22" s="122"/>
      <c r="Q22" s="123"/>
      <c r="R22" s="123"/>
      <c r="S22" s="123"/>
      <c r="T22" s="128"/>
      <c r="U22" s="125"/>
      <c r="V22" s="128">
        <f t="shared" si="5"/>
      </c>
      <c r="W22" s="123">
        <f t="shared" si="6"/>
        <v>0</v>
      </c>
      <c r="X22" s="129" t="str">
        <f t="shared" si="7"/>
        <v>не фин.</v>
      </c>
      <c r="Y22" s="153">
        <f t="shared" si="8"/>
      </c>
      <c r="Z22" s="147"/>
      <c r="AA22" s="142"/>
      <c r="AB22" s="143"/>
      <c r="AC22" s="143"/>
      <c r="AD22" s="143"/>
      <c r="AE22" s="148"/>
      <c r="AF22" s="145"/>
      <c r="AG22" s="148">
        <f t="shared" si="9"/>
      </c>
      <c r="AH22" s="143">
        <f t="shared" si="10"/>
        <v>0</v>
      </c>
      <c r="AI22" s="149" t="str">
        <f t="shared" si="11"/>
        <v>не фин.</v>
      </c>
      <c r="AJ22" s="160">
        <f t="shared" si="12"/>
      </c>
      <c r="AK22" s="64">
        <f t="shared" si="13"/>
      </c>
      <c r="AL22" s="77" t="str">
        <f t="shared" si="14"/>
        <v>не фин.</v>
      </c>
      <c r="AM22" s="71">
        <f t="shared" si="15"/>
        <v>4</v>
      </c>
      <c r="AN22" s="75">
        <f t="shared" si="16"/>
        <v>0</v>
      </c>
      <c r="AO22" s="74"/>
      <c r="AP22" s="36">
        <f t="shared" si="0"/>
      </c>
      <c r="AQ22" s="86"/>
      <c r="AR22" s="103">
        <f t="shared" si="22"/>
        <v>0</v>
      </c>
      <c r="AS22" s="172" t="str">
        <f t="shared" si="23"/>
        <v>не фин.</v>
      </c>
      <c r="AT22" s="166">
        <f t="shared" si="17"/>
        <v>0</v>
      </c>
      <c r="AU22" s="169"/>
      <c r="AV22" s="92">
        <f t="shared" si="24"/>
        <v>0</v>
      </c>
      <c r="AW22" s="96"/>
      <c r="AX22" s="104">
        <f t="shared" si="21"/>
      </c>
      <c r="AY22" s="83">
        <f t="shared" si="4"/>
      </c>
      <c r="AZ22" s="9"/>
      <c r="BA22" s="10"/>
    </row>
    <row r="23" spans="1:53" s="8" customFormat="1" ht="14.25">
      <c r="A23" s="39">
        <v>18</v>
      </c>
      <c r="B23" s="39" t="s">
        <v>36</v>
      </c>
      <c r="C23" s="37"/>
      <c r="D23" s="41">
        <v>103</v>
      </c>
      <c r="E23" s="37" t="s">
        <v>59</v>
      </c>
      <c r="F23" s="1" t="s">
        <v>38</v>
      </c>
      <c r="G23" s="1" t="s">
        <v>60</v>
      </c>
      <c r="H23" s="1" t="s">
        <v>88</v>
      </c>
      <c r="I23" s="1" t="s">
        <v>89</v>
      </c>
      <c r="J23" s="78">
        <v>1985</v>
      </c>
      <c r="K23" s="78" t="s">
        <v>48</v>
      </c>
      <c r="L23" s="78">
        <v>10</v>
      </c>
      <c r="M23" s="42" t="s">
        <v>31</v>
      </c>
      <c r="N23" s="97">
        <v>4502417</v>
      </c>
      <c r="O23" s="127"/>
      <c r="P23" s="122"/>
      <c r="Q23" s="123"/>
      <c r="R23" s="123"/>
      <c r="S23" s="123"/>
      <c r="T23" s="128"/>
      <c r="U23" s="125"/>
      <c r="V23" s="128">
        <f t="shared" si="5"/>
      </c>
      <c r="W23" s="123">
        <f t="shared" si="6"/>
        <v>0</v>
      </c>
      <c r="X23" s="129" t="str">
        <f t="shared" si="7"/>
        <v>не фин.</v>
      </c>
      <c r="Y23" s="153">
        <f t="shared" si="8"/>
      </c>
      <c r="Z23" s="147"/>
      <c r="AA23" s="142"/>
      <c r="AB23" s="143"/>
      <c r="AC23" s="143"/>
      <c r="AD23" s="143"/>
      <c r="AE23" s="148"/>
      <c r="AF23" s="145"/>
      <c r="AG23" s="148">
        <f t="shared" si="9"/>
      </c>
      <c r="AH23" s="143">
        <f t="shared" si="10"/>
        <v>0</v>
      </c>
      <c r="AI23" s="149" t="str">
        <f t="shared" si="11"/>
        <v>не фин.</v>
      </c>
      <c r="AJ23" s="160">
        <f t="shared" si="12"/>
      </c>
      <c r="AK23" s="64">
        <f t="shared" si="13"/>
      </c>
      <c r="AL23" s="77" t="str">
        <f t="shared" si="14"/>
        <v>не фин.</v>
      </c>
      <c r="AM23" s="71">
        <f t="shared" si="15"/>
        <v>4</v>
      </c>
      <c r="AN23" s="75">
        <f t="shared" si="16"/>
        <v>0</v>
      </c>
      <c r="AO23" s="74"/>
      <c r="AP23" s="36">
        <f t="shared" si="0"/>
      </c>
      <c r="AQ23" s="86"/>
      <c r="AR23" s="105">
        <f t="shared" si="22"/>
        <v>0</v>
      </c>
      <c r="AS23" s="173" t="str">
        <f t="shared" si="23"/>
        <v>не фин.</v>
      </c>
      <c r="AT23" s="167">
        <f t="shared" si="17"/>
        <v>0</v>
      </c>
      <c r="AU23" s="170"/>
      <c r="AV23" s="93">
        <f t="shared" si="24"/>
        <v>0</v>
      </c>
      <c r="AW23" s="94"/>
      <c r="AX23" s="106">
        <f t="shared" si="21"/>
      </c>
      <c r="AY23" s="83">
        <f t="shared" si="4"/>
      </c>
      <c r="AZ23" s="9"/>
      <c r="BA23" s="10"/>
    </row>
    <row r="24" spans="1:53" s="8" customFormat="1" ht="14.25">
      <c r="A24" s="39">
        <v>19</v>
      </c>
      <c r="B24" s="39" t="s">
        <v>36</v>
      </c>
      <c r="C24" s="37"/>
      <c r="D24" s="41">
        <v>102</v>
      </c>
      <c r="E24" s="37" t="s">
        <v>63</v>
      </c>
      <c r="F24" s="1" t="s">
        <v>38</v>
      </c>
      <c r="G24" s="1" t="s">
        <v>64</v>
      </c>
      <c r="H24" s="1" t="s">
        <v>39</v>
      </c>
      <c r="I24" s="1" t="s">
        <v>65</v>
      </c>
      <c r="J24" s="78">
        <v>1987</v>
      </c>
      <c r="K24" s="78" t="s">
        <v>48</v>
      </c>
      <c r="L24" s="78">
        <v>10</v>
      </c>
      <c r="M24" s="42" t="s">
        <v>31</v>
      </c>
      <c r="N24" s="97">
        <v>4502427</v>
      </c>
      <c r="O24" s="127"/>
      <c r="P24" s="122"/>
      <c r="Q24" s="123"/>
      <c r="R24" s="123"/>
      <c r="S24" s="123"/>
      <c r="T24" s="128"/>
      <c r="U24" s="125"/>
      <c r="V24" s="128">
        <f t="shared" si="5"/>
      </c>
      <c r="W24" s="123">
        <f t="shared" si="6"/>
        <v>0</v>
      </c>
      <c r="X24" s="129" t="str">
        <f t="shared" si="7"/>
        <v>не фин.</v>
      </c>
      <c r="Y24" s="153">
        <f t="shared" si="8"/>
      </c>
      <c r="Z24" s="147"/>
      <c r="AA24" s="142"/>
      <c r="AB24" s="143"/>
      <c r="AC24" s="143"/>
      <c r="AD24" s="143"/>
      <c r="AE24" s="148"/>
      <c r="AF24" s="145"/>
      <c r="AG24" s="148">
        <f t="shared" si="9"/>
      </c>
      <c r="AH24" s="143">
        <f t="shared" si="10"/>
        <v>0</v>
      </c>
      <c r="AI24" s="149" t="str">
        <f t="shared" si="11"/>
        <v>не фин.</v>
      </c>
      <c r="AJ24" s="160">
        <f t="shared" si="12"/>
      </c>
      <c r="AK24" s="64">
        <f t="shared" si="13"/>
      </c>
      <c r="AL24" s="77" t="str">
        <f t="shared" si="14"/>
        <v>не фин.</v>
      </c>
      <c r="AM24" s="71">
        <f t="shared" si="15"/>
        <v>4</v>
      </c>
      <c r="AN24" s="75">
        <f t="shared" si="16"/>
        <v>0</v>
      </c>
      <c r="AO24" s="74"/>
      <c r="AP24" s="36">
        <f t="shared" si="0"/>
      </c>
      <c r="AQ24" s="86"/>
      <c r="AR24" s="101">
        <f aca="true" t="shared" si="25" ref="AR24:AR29">SUM($AK$24:$AK$29)</f>
        <v>0</v>
      </c>
      <c r="AS24" s="171" t="str">
        <f aca="true" t="shared" si="26" ref="AS24:AS29">IF(COUNTIF($AL$24:$AL$29,"прев. КВ")&gt;0,"прев. КВ",IF(AV24&gt;0,"сн с этапов",IF(COUNTIF($AL$24:$AL$29,"не фин.")&gt;0,"не фин.",AR24)))</f>
        <v>не фин.</v>
      </c>
      <c r="AT24" s="165">
        <f t="shared" si="17"/>
        <v>0</v>
      </c>
      <c r="AU24" s="168"/>
      <c r="AV24" s="91">
        <f aca="true" t="shared" si="27" ref="AV24:AV29">SUM($AN$24:$AN$29)</f>
        <v>0</v>
      </c>
      <c r="AW24" s="95"/>
      <c r="AX24" s="102">
        <f t="shared" si="21"/>
      </c>
      <c r="AY24" s="83">
        <f t="shared" si="4"/>
      </c>
      <c r="AZ24" s="9"/>
      <c r="BA24" s="10"/>
    </row>
    <row r="25" spans="1:53" s="8" customFormat="1" ht="14.25">
      <c r="A25" s="39">
        <v>20</v>
      </c>
      <c r="B25" s="39" t="s">
        <v>36</v>
      </c>
      <c r="C25" s="37"/>
      <c r="D25" s="41">
        <v>102</v>
      </c>
      <c r="E25" s="37" t="s">
        <v>63</v>
      </c>
      <c r="F25" s="1" t="s">
        <v>38</v>
      </c>
      <c r="G25" s="1" t="s">
        <v>64</v>
      </c>
      <c r="H25" s="1" t="s">
        <v>46</v>
      </c>
      <c r="I25" s="1" t="s">
        <v>71</v>
      </c>
      <c r="J25" s="78">
        <v>1961</v>
      </c>
      <c r="K25" s="78" t="s">
        <v>34</v>
      </c>
      <c r="L25" s="78">
        <v>100</v>
      </c>
      <c r="M25" s="42" t="s">
        <v>35</v>
      </c>
      <c r="N25" s="97">
        <v>4502429</v>
      </c>
      <c r="O25" s="127"/>
      <c r="P25" s="122"/>
      <c r="Q25" s="123"/>
      <c r="R25" s="123"/>
      <c r="S25" s="123"/>
      <c r="T25" s="128"/>
      <c r="U25" s="125"/>
      <c r="V25" s="128">
        <f t="shared" si="5"/>
      </c>
      <c r="W25" s="123">
        <f t="shared" si="6"/>
        <v>0</v>
      </c>
      <c r="X25" s="129" t="str">
        <f t="shared" si="7"/>
        <v>не фин.</v>
      </c>
      <c r="Y25" s="153">
        <f t="shared" si="8"/>
      </c>
      <c r="Z25" s="147"/>
      <c r="AA25" s="142"/>
      <c r="AB25" s="143"/>
      <c r="AC25" s="143"/>
      <c r="AD25" s="143"/>
      <c r="AE25" s="148"/>
      <c r="AF25" s="145"/>
      <c r="AG25" s="148">
        <f t="shared" si="9"/>
      </c>
      <c r="AH25" s="143">
        <f t="shared" si="10"/>
        <v>0</v>
      </c>
      <c r="AI25" s="149" t="str">
        <f t="shared" si="11"/>
        <v>не фин.</v>
      </c>
      <c r="AJ25" s="160">
        <f t="shared" si="12"/>
      </c>
      <c r="AK25" s="64">
        <f t="shared" si="13"/>
      </c>
      <c r="AL25" s="77" t="str">
        <f t="shared" si="14"/>
        <v>не фин.</v>
      </c>
      <c r="AM25" s="71">
        <f t="shared" si="15"/>
        <v>4</v>
      </c>
      <c r="AN25" s="75">
        <f t="shared" si="16"/>
        <v>0</v>
      </c>
      <c r="AO25" s="74"/>
      <c r="AP25" s="36">
        <f t="shared" si="0"/>
      </c>
      <c r="AQ25" s="86"/>
      <c r="AR25" s="103">
        <f t="shared" si="25"/>
        <v>0</v>
      </c>
      <c r="AS25" s="172" t="str">
        <f t="shared" si="26"/>
        <v>не фин.</v>
      </c>
      <c r="AT25" s="166">
        <f t="shared" si="17"/>
        <v>0</v>
      </c>
      <c r="AU25" s="169"/>
      <c r="AV25" s="92">
        <f t="shared" si="27"/>
        <v>0</v>
      </c>
      <c r="AW25" s="96"/>
      <c r="AX25" s="104">
        <f t="shared" si="21"/>
      </c>
      <c r="AY25" s="83">
        <f t="shared" si="4"/>
      </c>
      <c r="AZ25" s="9"/>
      <c r="BA25" s="10"/>
    </row>
    <row r="26" spans="1:53" s="8" customFormat="1" ht="14.25">
      <c r="A26" s="39">
        <v>21</v>
      </c>
      <c r="B26" s="39" t="s">
        <v>36</v>
      </c>
      <c r="C26" s="37"/>
      <c r="D26" s="41">
        <v>102</v>
      </c>
      <c r="E26" s="37" t="s">
        <v>63</v>
      </c>
      <c r="F26" s="1" t="s">
        <v>38</v>
      </c>
      <c r="G26" s="1" t="s">
        <v>64</v>
      </c>
      <c r="H26" s="1" t="s">
        <v>51</v>
      </c>
      <c r="I26" s="1" t="s">
        <v>75</v>
      </c>
      <c r="J26" s="78">
        <v>1987</v>
      </c>
      <c r="K26" s="78" t="s">
        <v>30</v>
      </c>
      <c r="L26" s="78">
        <v>30</v>
      </c>
      <c r="M26" s="42" t="s">
        <v>31</v>
      </c>
      <c r="N26" s="97">
        <v>4502425</v>
      </c>
      <c r="O26" s="127"/>
      <c r="P26" s="122"/>
      <c r="Q26" s="123"/>
      <c r="R26" s="123"/>
      <c r="S26" s="123"/>
      <c r="T26" s="128"/>
      <c r="U26" s="125"/>
      <c r="V26" s="128">
        <f t="shared" si="5"/>
      </c>
      <c r="W26" s="123">
        <f t="shared" si="6"/>
        <v>0</v>
      </c>
      <c r="X26" s="129" t="str">
        <f t="shared" si="7"/>
        <v>не фин.</v>
      </c>
      <c r="Y26" s="153">
        <f t="shared" si="8"/>
      </c>
      <c r="Z26" s="147"/>
      <c r="AA26" s="142"/>
      <c r="AB26" s="143"/>
      <c r="AC26" s="143"/>
      <c r="AD26" s="143"/>
      <c r="AE26" s="148"/>
      <c r="AF26" s="145"/>
      <c r="AG26" s="148">
        <f t="shared" si="9"/>
      </c>
      <c r="AH26" s="143">
        <f t="shared" si="10"/>
        <v>0</v>
      </c>
      <c r="AI26" s="149" t="str">
        <f t="shared" si="11"/>
        <v>не фин.</v>
      </c>
      <c r="AJ26" s="160">
        <f t="shared" si="12"/>
      </c>
      <c r="AK26" s="64">
        <f t="shared" si="13"/>
      </c>
      <c r="AL26" s="77" t="str">
        <f t="shared" si="14"/>
        <v>не фин.</v>
      </c>
      <c r="AM26" s="71">
        <f t="shared" si="15"/>
        <v>4</v>
      </c>
      <c r="AN26" s="75">
        <f t="shared" si="16"/>
        <v>0</v>
      </c>
      <c r="AO26" s="74"/>
      <c r="AP26" s="36">
        <f t="shared" si="0"/>
      </c>
      <c r="AQ26" s="86"/>
      <c r="AR26" s="103">
        <f t="shared" si="25"/>
        <v>0</v>
      </c>
      <c r="AS26" s="172" t="str">
        <f t="shared" si="26"/>
        <v>не фин.</v>
      </c>
      <c r="AT26" s="166">
        <f t="shared" si="17"/>
        <v>0</v>
      </c>
      <c r="AU26" s="169"/>
      <c r="AV26" s="92">
        <f t="shared" si="27"/>
        <v>0</v>
      </c>
      <c r="AW26" s="96"/>
      <c r="AX26" s="104">
        <f t="shared" si="21"/>
      </c>
      <c r="AY26" s="83">
        <f t="shared" si="4"/>
      </c>
      <c r="AZ26" s="9"/>
      <c r="BA26" s="10"/>
    </row>
    <row r="27" spans="1:53" s="8" customFormat="1" ht="14.25">
      <c r="A27" s="39">
        <v>22</v>
      </c>
      <c r="B27" s="39" t="s">
        <v>36</v>
      </c>
      <c r="C27" s="37"/>
      <c r="D27" s="41">
        <v>102</v>
      </c>
      <c r="E27" s="37" t="s">
        <v>63</v>
      </c>
      <c r="F27" s="1" t="s">
        <v>38</v>
      </c>
      <c r="G27" s="1" t="s">
        <v>64</v>
      </c>
      <c r="H27" s="1" t="s">
        <v>49</v>
      </c>
      <c r="I27" s="1" t="s">
        <v>80</v>
      </c>
      <c r="J27" s="78">
        <v>1988</v>
      </c>
      <c r="K27" s="78" t="s">
        <v>30</v>
      </c>
      <c r="L27" s="78">
        <v>30</v>
      </c>
      <c r="M27" s="42" t="s">
        <v>31</v>
      </c>
      <c r="N27" s="97">
        <v>4502428</v>
      </c>
      <c r="O27" s="127"/>
      <c r="P27" s="122"/>
      <c r="Q27" s="123"/>
      <c r="R27" s="123"/>
      <c r="S27" s="123"/>
      <c r="T27" s="128"/>
      <c r="U27" s="125"/>
      <c r="V27" s="128">
        <f t="shared" si="5"/>
      </c>
      <c r="W27" s="123">
        <f t="shared" si="6"/>
        <v>0</v>
      </c>
      <c r="X27" s="129" t="str">
        <f t="shared" si="7"/>
        <v>не фин.</v>
      </c>
      <c r="Y27" s="153">
        <f t="shared" si="8"/>
      </c>
      <c r="Z27" s="147"/>
      <c r="AA27" s="142"/>
      <c r="AB27" s="143"/>
      <c r="AC27" s="143"/>
      <c r="AD27" s="143"/>
      <c r="AE27" s="148"/>
      <c r="AF27" s="145"/>
      <c r="AG27" s="148">
        <f t="shared" si="9"/>
      </c>
      <c r="AH27" s="143">
        <f t="shared" si="10"/>
        <v>0</v>
      </c>
      <c r="AI27" s="149" t="str">
        <f t="shared" si="11"/>
        <v>не фин.</v>
      </c>
      <c r="AJ27" s="160">
        <f t="shared" si="12"/>
      </c>
      <c r="AK27" s="64">
        <f t="shared" si="13"/>
      </c>
      <c r="AL27" s="77" t="str">
        <f t="shared" si="14"/>
        <v>не фин.</v>
      </c>
      <c r="AM27" s="71">
        <f t="shared" si="15"/>
        <v>4</v>
      </c>
      <c r="AN27" s="75">
        <f t="shared" si="16"/>
        <v>0</v>
      </c>
      <c r="AO27" s="74"/>
      <c r="AP27" s="36">
        <f t="shared" si="0"/>
      </c>
      <c r="AQ27" s="86"/>
      <c r="AR27" s="103">
        <f t="shared" si="25"/>
        <v>0</v>
      </c>
      <c r="AS27" s="172" t="str">
        <f t="shared" si="26"/>
        <v>не фин.</v>
      </c>
      <c r="AT27" s="166">
        <f t="shared" si="17"/>
        <v>0</v>
      </c>
      <c r="AU27" s="169"/>
      <c r="AV27" s="92">
        <f t="shared" si="27"/>
        <v>0</v>
      </c>
      <c r="AW27" s="96"/>
      <c r="AX27" s="104">
        <f t="shared" si="21"/>
      </c>
      <c r="AY27" s="83">
        <f t="shared" si="4"/>
      </c>
      <c r="AZ27" s="9"/>
      <c r="BA27" s="10"/>
    </row>
    <row r="28" spans="1:53" s="8" customFormat="1" ht="14.25">
      <c r="A28" s="39">
        <v>23</v>
      </c>
      <c r="B28" s="39" t="s">
        <v>36</v>
      </c>
      <c r="C28" s="37"/>
      <c r="D28" s="41">
        <v>102</v>
      </c>
      <c r="E28" s="37" t="s">
        <v>63</v>
      </c>
      <c r="F28" s="1" t="s">
        <v>38</v>
      </c>
      <c r="G28" s="1" t="s">
        <v>64</v>
      </c>
      <c r="H28" s="1" t="s">
        <v>44</v>
      </c>
      <c r="I28" s="1" t="s">
        <v>85</v>
      </c>
      <c r="J28" s="78">
        <v>1985</v>
      </c>
      <c r="K28" s="78" t="s">
        <v>48</v>
      </c>
      <c r="L28" s="78"/>
      <c r="M28" s="42" t="s">
        <v>35</v>
      </c>
      <c r="N28" s="97">
        <v>4502430</v>
      </c>
      <c r="O28" s="127"/>
      <c r="P28" s="122"/>
      <c r="Q28" s="123"/>
      <c r="R28" s="123"/>
      <c r="S28" s="123"/>
      <c r="T28" s="128"/>
      <c r="U28" s="125"/>
      <c r="V28" s="128">
        <f t="shared" si="5"/>
      </c>
      <c r="W28" s="123">
        <f t="shared" si="6"/>
        <v>0</v>
      </c>
      <c r="X28" s="129" t="str">
        <f t="shared" si="7"/>
        <v>не фин.</v>
      </c>
      <c r="Y28" s="153">
        <f t="shared" si="8"/>
      </c>
      <c r="Z28" s="147"/>
      <c r="AA28" s="142"/>
      <c r="AB28" s="143"/>
      <c r="AC28" s="143"/>
      <c r="AD28" s="143"/>
      <c r="AE28" s="148"/>
      <c r="AF28" s="145"/>
      <c r="AG28" s="148">
        <f t="shared" si="9"/>
      </c>
      <c r="AH28" s="143">
        <f t="shared" si="10"/>
        <v>0</v>
      </c>
      <c r="AI28" s="149" t="str">
        <f t="shared" si="11"/>
        <v>не фин.</v>
      </c>
      <c r="AJ28" s="160">
        <f t="shared" si="12"/>
      </c>
      <c r="AK28" s="64">
        <f t="shared" si="13"/>
      </c>
      <c r="AL28" s="77" t="str">
        <f t="shared" si="14"/>
        <v>не фин.</v>
      </c>
      <c r="AM28" s="71">
        <f t="shared" si="15"/>
        <v>4</v>
      </c>
      <c r="AN28" s="75">
        <f t="shared" si="16"/>
        <v>0</v>
      </c>
      <c r="AO28" s="74"/>
      <c r="AP28" s="36">
        <f t="shared" si="0"/>
      </c>
      <c r="AQ28" s="86"/>
      <c r="AR28" s="103">
        <f t="shared" si="25"/>
        <v>0</v>
      </c>
      <c r="AS28" s="172" t="str">
        <f t="shared" si="26"/>
        <v>не фин.</v>
      </c>
      <c r="AT28" s="166">
        <f t="shared" si="17"/>
        <v>0</v>
      </c>
      <c r="AU28" s="169"/>
      <c r="AV28" s="92">
        <f t="shared" si="27"/>
        <v>0</v>
      </c>
      <c r="AW28" s="96"/>
      <c r="AX28" s="104">
        <f t="shared" si="21"/>
      </c>
      <c r="AY28" s="83">
        <f t="shared" si="4"/>
      </c>
      <c r="AZ28" s="9"/>
      <c r="BA28" s="10"/>
    </row>
    <row r="29" spans="1:53" s="8" customFormat="1" ht="14.25">
      <c r="A29" s="39">
        <v>24</v>
      </c>
      <c r="B29" s="39" t="s">
        <v>36</v>
      </c>
      <c r="C29" s="37"/>
      <c r="D29" s="41">
        <v>102</v>
      </c>
      <c r="E29" s="37" t="s">
        <v>63</v>
      </c>
      <c r="F29" s="1" t="s">
        <v>38</v>
      </c>
      <c r="G29" s="1" t="s">
        <v>64</v>
      </c>
      <c r="H29" s="1" t="s">
        <v>52</v>
      </c>
      <c r="I29" s="1" t="s">
        <v>90</v>
      </c>
      <c r="J29" s="78">
        <v>1989</v>
      </c>
      <c r="K29" s="78" t="s">
        <v>30</v>
      </c>
      <c r="L29" s="78">
        <v>30</v>
      </c>
      <c r="M29" s="42" t="s">
        <v>35</v>
      </c>
      <c r="N29" s="97">
        <v>4502431</v>
      </c>
      <c r="O29" s="127"/>
      <c r="P29" s="122"/>
      <c r="Q29" s="123"/>
      <c r="R29" s="123"/>
      <c r="S29" s="123"/>
      <c r="T29" s="128"/>
      <c r="U29" s="125"/>
      <c r="V29" s="128">
        <f t="shared" si="5"/>
      </c>
      <c r="W29" s="123">
        <f t="shared" si="6"/>
        <v>0</v>
      </c>
      <c r="X29" s="129" t="str">
        <f t="shared" si="7"/>
        <v>не фин.</v>
      </c>
      <c r="Y29" s="153">
        <f t="shared" si="8"/>
      </c>
      <c r="Z29" s="147"/>
      <c r="AA29" s="142"/>
      <c r="AB29" s="143"/>
      <c r="AC29" s="143"/>
      <c r="AD29" s="143"/>
      <c r="AE29" s="148"/>
      <c r="AF29" s="145"/>
      <c r="AG29" s="148">
        <f t="shared" si="9"/>
      </c>
      <c r="AH29" s="143">
        <f t="shared" si="10"/>
        <v>0</v>
      </c>
      <c r="AI29" s="149" t="str">
        <f t="shared" si="11"/>
        <v>не фин.</v>
      </c>
      <c r="AJ29" s="160">
        <f t="shared" si="12"/>
      </c>
      <c r="AK29" s="64">
        <f t="shared" si="13"/>
      </c>
      <c r="AL29" s="77" t="str">
        <f t="shared" si="14"/>
        <v>не фин.</v>
      </c>
      <c r="AM29" s="71">
        <f t="shared" si="15"/>
        <v>4</v>
      </c>
      <c r="AN29" s="75">
        <f t="shared" si="16"/>
        <v>0</v>
      </c>
      <c r="AO29" s="74"/>
      <c r="AP29" s="36">
        <f t="shared" si="0"/>
      </c>
      <c r="AQ29" s="86"/>
      <c r="AR29" s="105">
        <f t="shared" si="25"/>
        <v>0</v>
      </c>
      <c r="AS29" s="173" t="str">
        <f t="shared" si="26"/>
        <v>не фин.</v>
      </c>
      <c r="AT29" s="167">
        <f t="shared" si="17"/>
        <v>0</v>
      </c>
      <c r="AU29" s="170"/>
      <c r="AV29" s="93">
        <f t="shared" si="27"/>
        <v>0</v>
      </c>
      <c r="AW29" s="94"/>
      <c r="AX29" s="106">
        <f t="shared" si="21"/>
      </c>
      <c r="AY29" s="83">
        <f t="shared" si="4"/>
      </c>
      <c r="AZ29" s="9"/>
      <c r="BA29" s="10"/>
    </row>
    <row r="30" spans="1:53" s="8" customFormat="1" ht="14.25">
      <c r="A30" s="39">
        <v>25</v>
      </c>
      <c r="B30" s="39"/>
      <c r="C30" s="37"/>
      <c r="D30" s="41"/>
      <c r="E30" s="37"/>
      <c r="F30" s="1"/>
      <c r="G30" s="1"/>
      <c r="H30" s="1"/>
      <c r="I30" s="1"/>
      <c r="J30" s="78"/>
      <c r="K30" s="78"/>
      <c r="L30" s="78"/>
      <c r="M30" s="42"/>
      <c r="N30" s="97"/>
      <c r="O30" s="127"/>
      <c r="P30" s="122"/>
      <c r="Q30" s="123"/>
      <c r="R30" s="123"/>
      <c r="S30" s="123"/>
      <c r="T30" s="128"/>
      <c r="U30" s="125"/>
      <c r="V30" s="128">
        <f t="shared" si="5"/>
      </c>
      <c r="W30" s="123">
        <f t="shared" si="6"/>
        <v>0</v>
      </c>
      <c r="X30" s="129" t="str">
        <f t="shared" si="7"/>
        <v>не фин.</v>
      </c>
      <c r="Y30" s="153">
        <f t="shared" si="8"/>
      </c>
      <c r="Z30" s="147"/>
      <c r="AA30" s="142"/>
      <c r="AB30" s="143"/>
      <c r="AC30" s="143"/>
      <c r="AD30" s="143"/>
      <c r="AE30" s="148"/>
      <c r="AF30" s="145"/>
      <c r="AG30" s="148">
        <f t="shared" si="9"/>
      </c>
      <c r="AH30" s="143">
        <f t="shared" si="10"/>
        <v>0</v>
      </c>
      <c r="AI30" s="149" t="str">
        <f t="shared" si="11"/>
        <v>не фин.</v>
      </c>
      <c r="AJ30" s="160">
        <f t="shared" si="12"/>
      </c>
      <c r="AK30" s="64">
        <f t="shared" si="13"/>
      </c>
      <c r="AL30" s="77" t="str">
        <f t="shared" si="14"/>
        <v>не фин.</v>
      </c>
      <c r="AM30" s="71">
        <f t="shared" si="15"/>
        <v>4</v>
      </c>
      <c r="AN30" s="75">
        <f t="shared" si="16"/>
        <v>0</v>
      </c>
      <c r="AO30" s="74"/>
      <c r="AP30" s="36">
        <f t="shared" si="0"/>
      </c>
      <c r="AQ30" s="86"/>
      <c r="AR30" s="101">
        <f aca="true" t="shared" si="28" ref="AR30:AR35">SUM($AK$30:$AK$35)</f>
        <v>0</v>
      </c>
      <c r="AS30" s="171" t="str">
        <f aca="true" t="shared" si="29" ref="AS30:AS35">IF(COUNTIF($AL$30:$AL$35,"прев. КВ")&gt;0,"прев. КВ",IF(AV30&gt;0,"сн с этапов",IF(COUNTIF($AL$30:$AL$35,"не фин.")&gt;0,"не фин.",AR30)))</f>
        <v>не фин.</v>
      </c>
      <c r="AT30" s="165">
        <f t="shared" si="17"/>
        <v>0</v>
      </c>
      <c r="AU30" s="168"/>
      <c r="AV30" s="91">
        <f aca="true" t="shared" si="30" ref="AV30:AV35">SUM($AN$30:$AN$35)</f>
        <v>0</v>
      </c>
      <c r="AW30" s="95"/>
      <c r="AX30" s="102">
        <f t="shared" si="21"/>
      </c>
      <c r="AY30" s="83">
        <f t="shared" si="4"/>
      </c>
      <c r="AZ30" s="9"/>
      <c r="BA30" s="10"/>
    </row>
    <row r="31" spans="1:53" s="8" customFormat="1" ht="14.25">
      <c r="A31" s="39">
        <v>26</v>
      </c>
      <c r="B31" s="39"/>
      <c r="C31" s="37"/>
      <c r="D31" s="41"/>
      <c r="E31" s="37"/>
      <c r="F31" s="1"/>
      <c r="G31" s="1"/>
      <c r="H31" s="1"/>
      <c r="I31" s="1"/>
      <c r="J31" s="78"/>
      <c r="K31" s="78"/>
      <c r="L31" s="78"/>
      <c r="M31" s="42"/>
      <c r="N31" s="97"/>
      <c r="O31" s="127"/>
      <c r="P31" s="122"/>
      <c r="Q31" s="123"/>
      <c r="R31" s="123"/>
      <c r="S31" s="123"/>
      <c r="T31" s="128"/>
      <c r="U31" s="125"/>
      <c r="V31" s="128">
        <f t="shared" si="5"/>
      </c>
      <c r="W31" s="123">
        <f t="shared" si="6"/>
        <v>0</v>
      </c>
      <c r="X31" s="129" t="str">
        <f t="shared" si="7"/>
        <v>не фин.</v>
      </c>
      <c r="Y31" s="153">
        <f t="shared" si="8"/>
      </c>
      <c r="Z31" s="147"/>
      <c r="AA31" s="142"/>
      <c r="AB31" s="143"/>
      <c r="AC31" s="143"/>
      <c r="AD31" s="143"/>
      <c r="AE31" s="148"/>
      <c r="AF31" s="145"/>
      <c r="AG31" s="148">
        <f t="shared" si="9"/>
      </c>
      <c r="AH31" s="143">
        <f t="shared" si="10"/>
        <v>0</v>
      </c>
      <c r="AI31" s="149" t="str">
        <f t="shared" si="11"/>
        <v>не фин.</v>
      </c>
      <c r="AJ31" s="160">
        <f t="shared" si="12"/>
      </c>
      <c r="AK31" s="64">
        <f t="shared" si="13"/>
      </c>
      <c r="AL31" s="77" t="str">
        <f t="shared" si="14"/>
        <v>не фин.</v>
      </c>
      <c r="AM31" s="71">
        <f t="shared" si="15"/>
        <v>4</v>
      </c>
      <c r="AN31" s="75">
        <f t="shared" si="16"/>
        <v>0</v>
      </c>
      <c r="AO31" s="74"/>
      <c r="AP31" s="36">
        <f t="shared" si="0"/>
      </c>
      <c r="AQ31" s="86"/>
      <c r="AR31" s="103">
        <f t="shared" si="28"/>
        <v>0</v>
      </c>
      <c r="AS31" s="172" t="str">
        <f t="shared" si="29"/>
        <v>не фин.</v>
      </c>
      <c r="AT31" s="166">
        <f t="shared" si="17"/>
        <v>0</v>
      </c>
      <c r="AU31" s="169"/>
      <c r="AV31" s="92">
        <f t="shared" si="30"/>
        <v>0</v>
      </c>
      <c r="AW31" s="96"/>
      <c r="AX31" s="104">
        <f t="shared" si="21"/>
      </c>
      <c r="AY31" s="83">
        <f t="shared" si="4"/>
      </c>
      <c r="AZ31" s="9"/>
      <c r="BA31" s="10"/>
    </row>
    <row r="32" spans="1:53" s="8" customFormat="1" ht="14.25">
      <c r="A32" s="39">
        <v>27</v>
      </c>
      <c r="B32" s="39"/>
      <c r="C32" s="37"/>
      <c r="D32" s="41"/>
      <c r="E32" s="37"/>
      <c r="F32" s="1"/>
      <c r="G32" s="1"/>
      <c r="H32" s="1"/>
      <c r="I32" s="1"/>
      <c r="J32" s="78"/>
      <c r="K32" s="78"/>
      <c r="L32" s="78"/>
      <c r="M32" s="42"/>
      <c r="N32" s="97"/>
      <c r="O32" s="127"/>
      <c r="P32" s="122"/>
      <c r="Q32" s="123"/>
      <c r="R32" s="123"/>
      <c r="S32" s="123"/>
      <c r="T32" s="128"/>
      <c r="U32" s="125"/>
      <c r="V32" s="128">
        <f t="shared" si="5"/>
      </c>
      <c r="W32" s="123">
        <f t="shared" si="6"/>
        <v>0</v>
      </c>
      <c r="X32" s="129" t="str">
        <f t="shared" si="7"/>
        <v>не фин.</v>
      </c>
      <c r="Y32" s="153">
        <f t="shared" si="8"/>
      </c>
      <c r="Z32" s="147"/>
      <c r="AA32" s="142"/>
      <c r="AB32" s="143"/>
      <c r="AC32" s="143"/>
      <c r="AD32" s="143"/>
      <c r="AE32" s="148"/>
      <c r="AF32" s="145"/>
      <c r="AG32" s="148">
        <f t="shared" si="9"/>
      </c>
      <c r="AH32" s="143">
        <f t="shared" si="10"/>
        <v>0</v>
      </c>
      <c r="AI32" s="149" t="str">
        <f t="shared" si="11"/>
        <v>не фин.</v>
      </c>
      <c r="AJ32" s="160">
        <f t="shared" si="12"/>
      </c>
      <c r="AK32" s="64">
        <f t="shared" si="13"/>
      </c>
      <c r="AL32" s="77" t="str">
        <f t="shared" si="14"/>
        <v>не фин.</v>
      </c>
      <c r="AM32" s="71">
        <f t="shared" si="15"/>
        <v>4</v>
      </c>
      <c r="AN32" s="75">
        <f t="shared" si="16"/>
        <v>0</v>
      </c>
      <c r="AO32" s="74"/>
      <c r="AP32" s="36">
        <f t="shared" si="0"/>
      </c>
      <c r="AQ32" s="86"/>
      <c r="AR32" s="103">
        <f t="shared" si="28"/>
        <v>0</v>
      </c>
      <c r="AS32" s="172" t="str">
        <f t="shared" si="29"/>
        <v>не фин.</v>
      </c>
      <c r="AT32" s="166">
        <f t="shared" si="17"/>
        <v>0</v>
      </c>
      <c r="AU32" s="169"/>
      <c r="AV32" s="92">
        <f t="shared" si="30"/>
        <v>0</v>
      </c>
      <c r="AW32" s="96"/>
      <c r="AX32" s="104">
        <f t="shared" si="21"/>
      </c>
      <c r="AY32" s="83">
        <f t="shared" si="4"/>
      </c>
      <c r="AZ32" s="9"/>
      <c r="BA32" s="10"/>
    </row>
    <row r="33" spans="1:53" s="8" customFormat="1" ht="14.25">
      <c r="A33" s="39">
        <v>28</v>
      </c>
      <c r="B33" s="39"/>
      <c r="C33" s="37"/>
      <c r="D33" s="41"/>
      <c r="E33" s="37"/>
      <c r="F33" s="1"/>
      <c r="G33" s="1"/>
      <c r="H33" s="1"/>
      <c r="I33" s="1"/>
      <c r="J33" s="78"/>
      <c r="K33" s="78"/>
      <c r="L33" s="78"/>
      <c r="M33" s="42"/>
      <c r="N33" s="97"/>
      <c r="O33" s="127"/>
      <c r="P33" s="122"/>
      <c r="Q33" s="123"/>
      <c r="R33" s="123"/>
      <c r="S33" s="123"/>
      <c r="T33" s="128"/>
      <c r="U33" s="125"/>
      <c r="V33" s="128">
        <f t="shared" si="5"/>
      </c>
      <c r="W33" s="123">
        <f t="shared" si="6"/>
        <v>0</v>
      </c>
      <c r="X33" s="129" t="str">
        <f t="shared" si="7"/>
        <v>не фин.</v>
      </c>
      <c r="Y33" s="153">
        <f t="shared" si="8"/>
      </c>
      <c r="Z33" s="147"/>
      <c r="AA33" s="142"/>
      <c r="AB33" s="143"/>
      <c r="AC33" s="143"/>
      <c r="AD33" s="143"/>
      <c r="AE33" s="148"/>
      <c r="AF33" s="145"/>
      <c r="AG33" s="148">
        <f t="shared" si="9"/>
      </c>
      <c r="AH33" s="143">
        <f t="shared" si="10"/>
        <v>0</v>
      </c>
      <c r="AI33" s="149" t="str">
        <f t="shared" si="11"/>
        <v>не фин.</v>
      </c>
      <c r="AJ33" s="160">
        <f t="shared" si="12"/>
      </c>
      <c r="AK33" s="64">
        <f t="shared" si="13"/>
      </c>
      <c r="AL33" s="77" t="str">
        <f t="shared" si="14"/>
        <v>не фин.</v>
      </c>
      <c r="AM33" s="71">
        <f t="shared" si="15"/>
        <v>4</v>
      </c>
      <c r="AN33" s="75">
        <f t="shared" si="16"/>
        <v>0</v>
      </c>
      <c r="AO33" s="74"/>
      <c r="AP33" s="36">
        <f t="shared" si="0"/>
      </c>
      <c r="AQ33" s="86"/>
      <c r="AR33" s="103">
        <f t="shared" si="28"/>
        <v>0</v>
      </c>
      <c r="AS33" s="172" t="str">
        <f t="shared" si="29"/>
        <v>не фин.</v>
      </c>
      <c r="AT33" s="166">
        <f t="shared" si="17"/>
        <v>0</v>
      </c>
      <c r="AU33" s="169"/>
      <c r="AV33" s="92">
        <f t="shared" si="30"/>
        <v>0</v>
      </c>
      <c r="AW33" s="96"/>
      <c r="AX33" s="104">
        <f t="shared" si="21"/>
      </c>
      <c r="AY33" s="83">
        <f t="shared" si="4"/>
      </c>
      <c r="AZ33" s="9"/>
      <c r="BA33" s="10"/>
    </row>
    <row r="34" spans="1:53" s="8" customFormat="1" ht="14.25">
      <c r="A34" s="39">
        <v>29</v>
      </c>
      <c r="B34" s="39"/>
      <c r="C34" s="37"/>
      <c r="D34" s="41"/>
      <c r="E34" s="37"/>
      <c r="F34" s="1"/>
      <c r="G34" s="1"/>
      <c r="H34" s="1"/>
      <c r="I34" s="1"/>
      <c r="J34" s="78"/>
      <c r="K34" s="78"/>
      <c r="L34" s="78"/>
      <c r="M34" s="42"/>
      <c r="N34" s="97"/>
      <c r="O34" s="127"/>
      <c r="P34" s="122"/>
      <c r="Q34" s="123"/>
      <c r="R34" s="123"/>
      <c r="S34" s="123"/>
      <c r="T34" s="128"/>
      <c r="U34" s="125"/>
      <c r="V34" s="128">
        <f t="shared" si="5"/>
      </c>
      <c r="W34" s="123">
        <f t="shared" si="6"/>
        <v>0</v>
      </c>
      <c r="X34" s="129" t="str">
        <f t="shared" si="7"/>
        <v>не фин.</v>
      </c>
      <c r="Y34" s="153">
        <f t="shared" si="8"/>
      </c>
      <c r="Z34" s="147"/>
      <c r="AA34" s="142"/>
      <c r="AB34" s="143"/>
      <c r="AC34" s="143"/>
      <c r="AD34" s="143"/>
      <c r="AE34" s="148"/>
      <c r="AF34" s="145"/>
      <c r="AG34" s="148">
        <f t="shared" si="9"/>
      </c>
      <c r="AH34" s="143">
        <f t="shared" si="10"/>
        <v>0</v>
      </c>
      <c r="AI34" s="149" t="str">
        <f t="shared" si="11"/>
        <v>не фин.</v>
      </c>
      <c r="AJ34" s="160">
        <f t="shared" si="12"/>
      </c>
      <c r="AK34" s="64">
        <f t="shared" si="13"/>
      </c>
      <c r="AL34" s="77" t="str">
        <f t="shared" si="14"/>
        <v>не фин.</v>
      </c>
      <c r="AM34" s="71">
        <f t="shared" si="15"/>
        <v>4</v>
      </c>
      <c r="AN34" s="75">
        <f t="shared" si="16"/>
        <v>0</v>
      </c>
      <c r="AO34" s="74"/>
      <c r="AP34" s="36">
        <f t="shared" si="0"/>
      </c>
      <c r="AQ34" s="86"/>
      <c r="AR34" s="103">
        <f t="shared" si="28"/>
        <v>0</v>
      </c>
      <c r="AS34" s="172" t="str">
        <f t="shared" si="29"/>
        <v>не фин.</v>
      </c>
      <c r="AT34" s="166">
        <f t="shared" si="17"/>
        <v>0</v>
      </c>
      <c r="AU34" s="169"/>
      <c r="AV34" s="92">
        <f t="shared" si="30"/>
        <v>0</v>
      </c>
      <c r="AW34" s="96"/>
      <c r="AX34" s="104">
        <f t="shared" si="21"/>
      </c>
      <c r="AY34" s="83">
        <f t="shared" si="4"/>
      </c>
      <c r="AZ34" s="9"/>
      <c r="BA34" s="10"/>
    </row>
    <row r="35" spans="1:53" s="8" customFormat="1" ht="14.25">
      <c r="A35" s="39">
        <v>30</v>
      </c>
      <c r="B35" s="39"/>
      <c r="C35" s="37"/>
      <c r="D35" s="41"/>
      <c r="E35" s="37"/>
      <c r="F35" s="1"/>
      <c r="G35" s="1"/>
      <c r="H35" s="1"/>
      <c r="I35" s="1"/>
      <c r="J35" s="78"/>
      <c r="K35" s="78"/>
      <c r="L35" s="78"/>
      <c r="M35" s="42"/>
      <c r="N35" s="97"/>
      <c r="O35" s="127"/>
      <c r="P35" s="122"/>
      <c r="Q35" s="123"/>
      <c r="R35" s="123"/>
      <c r="S35" s="123"/>
      <c r="T35" s="128"/>
      <c r="U35" s="125"/>
      <c r="V35" s="128">
        <f t="shared" si="5"/>
      </c>
      <c r="W35" s="123">
        <f t="shared" si="6"/>
        <v>0</v>
      </c>
      <c r="X35" s="129" t="str">
        <f t="shared" si="7"/>
        <v>не фин.</v>
      </c>
      <c r="Y35" s="153">
        <f t="shared" si="8"/>
      </c>
      <c r="Z35" s="147"/>
      <c r="AA35" s="142"/>
      <c r="AB35" s="143"/>
      <c r="AC35" s="143"/>
      <c r="AD35" s="143"/>
      <c r="AE35" s="148"/>
      <c r="AF35" s="145"/>
      <c r="AG35" s="148">
        <f t="shared" si="9"/>
      </c>
      <c r="AH35" s="143">
        <f t="shared" si="10"/>
        <v>0</v>
      </c>
      <c r="AI35" s="149" t="str">
        <f t="shared" si="11"/>
        <v>не фин.</v>
      </c>
      <c r="AJ35" s="160">
        <f t="shared" si="12"/>
      </c>
      <c r="AK35" s="64">
        <f t="shared" si="13"/>
      </c>
      <c r="AL35" s="77" t="str">
        <f t="shared" si="14"/>
        <v>не фин.</v>
      </c>
      <c r="AM35" s="71">
        <f t="shared" si="15"/>
        <v>4</v>
      </c>
      <c r="AN35" s="75">
        <f t="shared" si="16"/>
        <v>0</v>
      </c>
      <c r="AO35" s="74"/>
      <c r="AP35" s="36">
        <f t="shared" si="0"/>
      </c>
      <c r="AQ35" s="86"/>
      <c r="AR35" s="105">
        <f t="shared" si="28"/>
        <v>0</v>
      </c>
      <c r="AS35" s="173" t="str">
        <f t="shared" si="29"/>
        <v>не фин.</v>
      </c>
      <c r="AT35" s="167">
        <f t="shared" si="17"/>
        <v>0</v>
      </c>
      <c r="AU35" s="170"/>
      <c r="AV35" s="93">
        <f t="shared" si="30"/>
        <v>0</v>
      </c>
      <c r="AW35" s="94"/>
      <c r="AX35" s="106">
        <f t="shared" si="21"/>
      </c>
      <c r="AY35" s="83">
        <f t="shared" si="4"/>
      </c>
      <c r="AZ35" s="9"/>
      <c r="BA35" s="10"/>
    </row>
    <row r="36" spans="1:53" s="8" customFormat="1" ht="14.25">
      <c r="A36" s="39">
        <v>31</v>
      </c>
      <c r="B36" s="39"/>
      <c r="C36" s="37"/>
      <c r="D36" s="41"/>
      <c r="E36" s="37"/>
      <c r="F36" s="1"/>
      <c r="G36" s="1"/>
      <c r="H36" s="1"/>
      <c r="I36" s="1"/>
      <c r="J36" s="78"/>
      <c r="K36" s="78"/>
      <c r="L36" s="78"/>
      <c r="M36" s="42"/>
      <c r="N36" s="97"/>
      <c r="O36" s="127"/>
      <c r="P36" s="122"/>
      <c r="Q36" s="123"/>
      <c r="R36" s="123"/>
      <c r="S36" s="123"/>
      <c r="T36" s="128"/>
      <c r="U36" s="125"/>
      <c r="V36" s="128">
        <f t="shared" si="5"/>
      </c>
      <c r="W36" s="123">
        <f t="shared" si="6"/>
        <v>0</v>
      </c>
      <c r="X36" s="129" t="str">
        <f t="shared" si="7"/>
        <v>не фин.</v>
      </c>
      <c r="Y36" s="153">
        <f t="shared" si="8"/>
      </c>
      <c r="Z36" s="147"/>
      <c r="AA36" s="142"/>
      <c r="AB36" s="143"/>
      <c r="AC36" s="143"/>
      <c r="AD36" s="143"/>
      <c r="AE36" s="148"/>
      <c r="AF36" s="145"/>
      <c r="AG36" s="148">
        <f t="shared" si="9"/>
      </c>
      <c r="AH36" s="143">
        <f t="shared" si="10"/>
        <v>0</v>
      </c>
      <c r="AI36" s="149" t="str">
        <f t="shared" si="11"/>
        <v>не фин.</v>
      </c>
      <c r="AJ36" s="160">
        <f t="shared" si="12"/>
      </c>
      <c r="AK36" s="64">
        <f t="shared" si="13"/>
      </c>
      <c r="AL36" s="77" t="str">
        <f t="shared" si="14"/>
        <v>не фин.</v>
      </c>
      <c r="AM36" s="71">
        <f t="shared" si="15"/>
        <v>4</v>
      </c>
      <c r="AN36" s="75">
        <f t="shared" si="16"/>
        <v>0</v>
      </c>
      <c r="AO36" s="74"/>
      <c r="AP36" s="36">
        <f t="shared" si="0"/>
      </c>
      <c r="AQ36" s="86"/>
      <c r="AR36" s="101">
        <f aca="true" t="shared" si="31" ref="AR36:AR41">SUM($AK$36:$AK$41)</f>
        <v>0</v>
      </c>
      <c r="AS36" s="171" t="str">
        <f aca="true" t="shared" si="32" ref="AS36:AS41">IF(COUNTIF($AL$36:$AL$41,"прев. КВ")&gt;0,"прев. КВ",IF(AV36&gt;0,"сн с этапов",IF(COUNTIF($AL$36:$AL$41,"не фин.")&gt;0,"не фин.",AR36)))</f>
        <v>не фин.</v>
      </c>
      <c r="AT36" s="165">
        <f t="shared" si="17"/>
        <v>0</v>
      </c>
      <c r="AU36" s="168"/>
      <c r="AV36" s="91">
        <f aca="true" t="shared" si="33" ref="AV36:AV41">SUM($AN$36:$AN$41)</f>
        <v>0</v>
      </c>
      <c r="AW36" s="95"/>
      <c r="AX36" s="102">
        <f t="shared" si="21"/>
      </c>
      <c r="AY36" s="83">
        <f t="shared" si="4"/>
      </c>
      <c r="AZ36" s="9"/>
      <c r="BA36" s="10"/>
    </row>
    <row r="37" spans="1:53" s="8" customFormat="1" ht="14.25">
      <c r="A37" s="39">
        <v>32</v>
      </c>
      <c r="B37" s="39"/>
      <c r="C37" s="37"/>
      <c r="D37" s="41"/>
      <c r="E37" s="37"/>
      <c r="F37" s="1"/>
      <c r="G37" s="1"/>
      <c r="H37" s="1"/>
      <c r="I37" s="1"/>
      <c r="J37" s="78"/>
      <c r="K37" s="78"/>
      <c r="L37" s="78"/>
      <c r="M37" s="42"/>
      <c r="N37" s="97"/>
      <c r="O37" s="127"/>
      <c r="P37" s="122"/>
      <c r="Q37" s="123"/>
      <c r="R37" s="123"/>
      <c r="S37" s="123"/>
      <c r="T37" s="128"/>
      <c r="U37" s="125"/>
      <c r="V37" s="128">
        <f t="shared" si="5"/>
      </c>
      <c r="W37" s="123">
        <f t="shared" si="6"/>
        <v>0</v>
      </c>
      <c r="X37" s="129" t="str">
        <f t="shared" si="7"/>
        <v>не фин.</v>
      </c>
      <c r="Y37" s="153">
        <f t="shared" si="8"/>
      </c>
      <c r="Z37" s="147"/>
      <c r="AA37" s="142"/>
      <c r="AB37" s="143"/>
      <c r="AC37" s="143"/>
      <c r="AD37" s="143"/>
      <c r="AE37" s="148"/>
      <c r="AF37" s="145"/>
      <c r="AG37" s="148">
        <f t="shared" si="9"/>
      </c>
      <c r="AH37" s="143">
        <f t="shared" si="10"/>
        <v>0</v>
      </c>
      <c r="AI37" s="149" t="str">
        <f t="shared" si="11"/>
        <v>не фин.</v>
      </c>
      <c r="AJ37" s="160">
        <f t="shared" si="12"/>
      </c>
      <c r="AK37" s="64">
        <f t="shared" si="13"/>
      </c>
      <c r="AL37" s="77" t="str">
        <f t="shared" si="14"/>
        <v>не фин.</v>
      </c>
      <c r="AM37" s="71">
        <f t="shared" si="15"/>
        <v>4</v>
      </c>
      <c r="AN37" s="75">
        <f t="shared" si="16"/>
        <v>0</v>
      </c>
      <c r="AO37" s="74"/>
      <c r="AP37" s="36">
        <f t="shared" si="0"/>
      </c>
      <c r="AQ37" s="86"/>
      <c r="AR37" s="103">
        <f t="shared" si="31"/>
        <v>0</v>
      </c>
      <c r="AS37" s="172" t="str">
        <f t="shared" si="32"/>
        <v>не фин.</v>
      </c>
      <c r="AT37" s="166">
        <f t="shared" si="17"/>
        <v>0</v>
      </c>
      <c r="AU37" s="169"/>
      <c r="AV37" s="92">
        <f t="shared" si="33"/>
        <v>0</v>
      </c>
      <c r="AW37" s="96"/>
      <c r="AX37" s="104">
        <f t="shared" si="21"/>
      </c>
      <c r="AY37" s="83">
        <f t="shared" si="4"/>
      </c>
      <c r="AZ37" s="9"/>
      <c r="BA37" s="10"/>
    </row>
    <row r="38" spans="1:53" s="8" customFormat="1" ht="14.25">
      <c r="A38" s="39">
        <v>33</v>
      </c>
      <c r="B38" s="39"/>
      <c r="C38" s="37"/>
      <c r="D38" s="41"/>
      <c r="E38" s="37"/>
      <c r="F38" s="1"/>
      <c r="G38" s="1"/>
      <c r="H38" s="1"/>
      <c r="I38" s="1"/>
      <c r="J38" s="78"/>
      <c r="K38" s="78"/>
      <c r="L38" s="78"/>
      <c r="M38" s="42"/>
      <c r="N38" s="97"/>
      <c r="O38" s="127"/>
      <c r="P38" s="122"/>
      <c r="Q38" s="123"/>
      <c r="R38" s="123"/>
      <c r="S38" s="123"/>
      <c r="T38" s="128"/>
      <c r="U38" s="125"/>
      <c r="V38" s="128">
        <f t="shared" si="5"/>
      </c>
      <c r="W38" s="123">
        <f t="shared" si="6"/>
        <v>0</v>
      </c>
      <c r="X38" s="129" t="str">
        <f t="shared" si="7"/>
        <v>не фин.</v>
      </c>
      <c r="Y38" s="153">
        <f t="shared" si="8"/>
      </c>
      <c r="Z38" s="147"/>
      <c r="AA38" s="142"/>
      <c r="AB38" s="143"/>
      <c r="AC38" s="143"/>
      <c r="AD38" s="143"/>
      <c r="AE38" s="148"/>
      <c r="AF38" s="145"/>
      <c r="AG38" s="148">
        <f t="shared" si="9"/>
      </c>
      <c r="AH38" s="143">
        <f t="shared" si="10"/>
        <v>0</v>
      </c>
      <c r="AI38" s="149" t="str">
        <f t="shared" si="11"/>
        <v>не фин.</v>
      </c>
      <c r="AJ38" s="160">
        <f t="shared" si="12"/>
      </c>
      <c r="AK38" s="64">
        <f t="shared" si="13"/>
      </c>
      <c r="AL38" s="77" t="str">
        <f t="shared" si="14"/>
        <v>не фин.</v>
      </c>
      <c r="AM38" s="71">
        <f t="shared" si="15"/>
        <v>4</v>
      </c>
      <c r="AN38" s="75">
        <f t="shared" si="16"/>
        <v>0</v>
      </c>
      <c r="AO38" s="74"/>
      <c r="AP38" s="36">
        <f t="shared" si="0"/>
      </c>
      <c r="AQ38" s="86"/>
      <c r="AR38" s="103">
        <f t="shared" si="31"/>
        <v>0</v>
      </c>
      <c r="AS38" s="172" t="str">
        <f t="shared" si="32"/>
        <v>не фин.</v>
      </c>
      <c r="AT38" s="166">
        <f t="shared" si="17"/>
        <v>0</v>
      </c>
      <c r="AU38" s="169"/>
      <c r="AV38" s="92">
        <f t="shared" si="33"/>
        <v>0</v>
      </c>
      <c r="AW38" s="96"/>
      <c r="AX38" s="104">
        <f t="shared" si="21"/>
      </c>
      <c r="AY38" s="83">
        <f t="shared" si="4"/>
      </c>
      <c r="AZ38" s="9"/>
      <c r="BA38" s="10"/>
    </row>
    <row r="39" spans="1:53" s="8" customFormat="1" ht="14.25">
      <c r="A39" s="39">
        <v>34</v>
      </c>
      <c r="B39" s="39"/>
      <c r="C39" s="37"/>
      <c r="D39" s="41"/>
      <c r="E39" s="37"/>
      <c r="F39" s="1"/>
      <c r="G39" s="1"/>
      <c r="H39" s="1"/>
      <c r="I39" s="1"/>
      <c r="J39" s="78"/>
      <c r="K39" s="78"/>
      <c r="L39" s="78"/>
      <c r="M39" s="42"/>
      <c r="N39" s="97"/>
      <c r="O39" s="127"/>
      <c r="P39" s="122"/>
      <c r="Q39" s="123"/>
      <c r="R39" s="123"/>
      <c r="S39" s="123"/>
      <c r="T39" s="128"/>
      <c r="U39" s="125"/>
      <c r="V39" s="128">
        <f t="shared" si="5"/>
      </c>
      <c r="W39" s="123">
        <f t="shared" si="6"/>
        <v>0</v>
      </c>
      <c r="X39" s="129" t="str">
        <f t="shared" si="7"/>
        <v>не фин.</v>
      </c>
      <c r="Y39" s="153">
        <f t="shared" si="8"/>
      </c>
      <c r="Z39" s="147"/>
      <c r="AA39" s="142"/>
      <c r="AB39" s="143"/>
      <c r="AC39" s="143"/>
      <c r="AD39" s="143"/>
      <c r="AE39" s="148"/>
      <c r="AF39" s="145"/>
      <c r="AG39" s="148">
        <f t="shared" si="9"/>
      </c>
      <c r="AH39" s="143">
        <f t="shared" si="10"/>
        <v>0</v>
      </c>
      <c r="AI39" s="149" t="str">
        <f t="shared" si="11"/>
        <v>не фин.</v>
      </c>
      <c r="AJ39" s="160">
        <f t="shared" si="12"/>
      </c>
      <c r="AK39" s="64">
        <f t="shared" si="13"/>
      </c>
      <c r="AL39" s="77" t="str">
        <f t="shared" si="14"/>
        <v>не фин.</v>
      </c>
      <c r="AM39" s="71">
        <f t="shared" si="15"/>
        <v>4</v>
      </c>
      <c r="AN39" s="75">
        <f t="shared" si="16"/>
        <v>0</v>
      </c>
      <c r="AO39" s="74"/>
      <c r="AP39" s="36">
        <f t="shared" si="0"/>
      </c>
      <c r="AQ39" s="86"/>
      <c r="AR39" s="103">
        <f t="shared" si="31"/>
        <v>0</v>
      </c>
      <c r="AS39" s="172" t="str">
        <f t="shared" si="32"/>
        <v>не фин.</v>
      </c>
      <c r="AT39" s="166">
        <f t="shared" si="17"/>
        <v>0</v>
      </c>
      <c r="AU39" s="169"/>
      <c r="AV39" s="92">
        <f t="shared" si="33"/>
        <v>0</v>
      </c>
      <c r="AW39" s="96"/>
      <c r="AX39" s="104">
        <f t="shared" si="21"/>
      </c>
      <c r="AY39" s="83">
        <f t="shared" si="4"/>
      </c>
      <c r="AZ39" s="9"/>
      <c r="BA39" s="10"/>
    </row>
    <row r="40" spans="1:53" s="8" customFormat="1" ht="14.25">
      <c r="A40" s="39">
        <v>35</v>
      </c>
      <c r="B40" s="39"/>
      <c r="C40" s="37"/>
      <c r="D40" s="41"/>
      <c r="E40" s="37"/>
      <c r="F40" s="1"/>
      <c r="G40" s="1"/>
      <c r="H40" s="1"/>
      <c r="I40" s="1"/>
      <c r="J40" s="78"/>
      <c r="K40" s="78"/>
      <c r="L40" s="78"/>
      <c r="M40" s="42"/>
      <c r="N40" s="97"/>
      <c r="O40" s="127"/>
      <c r="P40" s="122"/>
      <c r="Q40" s="123"/>
      <c r="R40" s="123"/>
      <c r="S40" s="123"/>
      <c r="T40" s="128"/>
      <c r="U40" s="125"/>
      <c r="V40" s="128">
        <f t="shared" si="5"/>
      </c>
      <c r="W40" s="123">
        <f t="shared" si="6"/>
        <v>0</v>
      </c>
      <c r="X40" s="129" t="str">
        <f t="shared" si="7"/>
        <v>не фин.</v>
      </c>
      <c r="Y40" s="153">
        <f t="shared" si="8"/>
      </c>
      <c r="Z40" s="147"/>
      <c r="AA40" s="142"/>
      <c r="AB40" s="143"/>
      <c r="AC40" s="143"/>
      <c r="AD40" s="143"/>
      <c r="AE40" s="148"/>
      <c r="AF40" s="145"/>
      <c r="AG40" s="148">
        <f t="shared" si="9"/>
      </c>
      <c r="AH40" s="143">
        <f t="shared" si="10"/>
        <v>0</v>
      </c>
      <c r="AI40" s="149" t="str">
        <f t="shared" si="11"/>
        <v>не фин.</v>
      </c>
      <c r="AJ40" s="160">
        <f t="shared" si="12"/>
      </c>
      <c r="AK40" s="64">
        <f t="shared" si="13"/>
      </c>
      <c r="AL40" s="77" t="str">
        <f t="shared" si="14"/>
        <v>не фин.</v>
      </c>
      <c r="AM40" s="71">
        <f t="shared" si="15"/>
        <v>4</v>
      </c>
      <c r="AN40" s="75">
        <f t="shared" si="16"/>
        <v>0</v>
      </c>
      <c r="AO40" s="74"/>
      <c r="AP40" s="36">
        <f t="shared" si="0"/>
      </c>
      <c r="AQ40" s="86"/>
      <c r="AR40" s="103">
        <f t="shared" si="31"/>
        <v>0</v>
      </c>
      <c r="AS40" s="172" t="str">
        <f t="shared" si="32"/>
        <v>не фин.</v>
      </c>
      <c r="AT40" s="166">
        <f t="shared" si="17"/>
        <v>0</v>
      </c>
      <c r="AU40" s="169"/>
      <c r="AV40" s="92">
        <f t="shared" si="33"/>
        <v>0</v>
      </c>
      <c r="AW40" s="96"/>
      <c r="AX40" s="104">
        <f t="shared" si="21"/>
      </c>
      <c r="AY40" s="83">
        <f t="shared" si="4"/>
      </c>
      <c r="AZ40" s="9"/>
      <c r="BA40" s="10"/>
    </row>
    <row r="41" spans="1:53" s="8" customFormat="1" ht="14.25">
      <c r="A41" s="39">
        <v>36</v>
      </c>
      <c r="B41" s="39"/>
      <c r="C41" s="37"/>
      <c r="D41" s="41"/>
      <c r="E41" s="37"/>
      <c r="F41" s="1"/>
      <c r="G41" s="1"/>
      <c r="H41" s="1"/>
      <c r="I41" s="1"/>
      <c r="J41" s="78"/>
      <c r="K41" s="78"/>
      <c r="L41" s="78"/>
      <c r="M41" s="42"/>
      <c r="N41" s="97"/>
      <c r="O41" s="127"/>
      <c r="P41" s="122"/>
      <c r="Q41" s="123"/>
      <c r="R41" s="123"/>
      <c r="S41" s="123"/>
      <c r="T41" s="128"/>
      <c r="U41" s="125"/>
      <c r="V41" s="128">
        <f t="shared" si="5"/>
      </c>
      <c r="W41" s="123">
        <f t="shared" si="6"/>
        <v>0</v>
      </c>
      <c r="X41" s="129" t="str">
        <f t="shared" si="7"/>
        <v>не фин.</v>
      </c>
      <c r="Y41" s="153">
        <f t="shared" si="8"/>
      </c>
      <c r="Z41" s="147"/>
      <c r="AA41" s="142"/>
      <c r="AB41" s="143"/>
      <c r="AC41" s="143"/>
      <c r="AD41" s="143"/>
      <c r="AE41" s="148"/>
      <c r="AF41" s="145"/>
      <c r="AG41" s="148">
        <f t="shared" si="9"/>
      </c>
      <c r="AH41" s="143">
        <f t="shared" si="10"/>
        <v>0</v>
      </c>
      <c r="AI41" s="149" t="str">
        <f t="shared" si="11"/>
        <v>не фин.</v>
      </c>
      <c r="AJ41" s="160">
        <f t="shared" si="12"/>
      </c>
      <c r="AK41" s="64">
        <f t="shared" si="13"/>
      </c>
      <c r="AL41" s="77" t="str">
        <f t="shared" si="14"/>
        <v>не фин.</v>
      </c>
      <c r="AM41" s="71">
        <f t="shared" si="15"/>
        <v>4</v>
      </c>
      <c r="AN41" s="75">
        <f t="shared" si="16"/>
        <v>0</v>
      </c>
      <c r="AO41" s="74"/>
      <c r="AP41" s="36">
        <f t="shared" si="0"/>
      </c>
      <c r="AQ41" s="86"/>
      <c r="AR41" s="105">
        <f t="shared" si="31"/>
        <v>0</v>
      </c>
      <c r="AS41" s="173" t="str">
        <f t="shared" si="32"/>
        <v>не фин.</v>
      </c>
      <c r="AT41" s="167">
        <f t="shared" si="17"/>
        <v>0</v>
      </c>
      <c r="AU41" s="170"/>
      <c r="AV41" s="93">
        <f t="shared" si="33"/>
        <v>0</v>
      </c>
      <c r="AW41" s="94"/>
      <c r="AX41" s="106">
        <f t="shared" si="21"/>
      </c>
      <c r="AY41" s="83">
        <f t="shared" si="4"/>
      </c>
      <c r="AZ41" s="9"/>
      <c r="BA41" s="10"/>
    </row>
    <row r="42" spans="1:53" s="8" customFormat="1" ht="14.25">
      <c r="A42" s="39">
        <v>37</v>
      </c>
      <c r="B42" s="39"/>
      <c r="C42" s="37"/>
      <c r="D42" s="41"/>
      <c r="E42" s="37"/>
      <c r="F42" s="1"/>
      <c r="G42" s="1"/>
      <c r="H42" s="1"/>
      <c r="I42" s="1"/>
      <c r="J42" s="78"/>
      <c r="K42" s="78"/>
      <c r="L42" s="78"/>
      <c r="M42" s="42"/>
      <c r="N42" s="97"/>
      <c r="O42" s="127"/>
      <c r="P42" s="122"/>
      <c r="Q42" s="123"/>
      <c r="R42" s="123"/>
      <c r="S42" s="123"/>
      <c r="T42" s="128"/>
      <c r="U42" s="125"/>
      <c r="V42" s="128">
        <f t="shared" si="5"/>
      </c>
      <c r="W42" s="123">
        <f t="shared" si="6"/>
        <v>0</v>
      </c>
      <c r="X42" s="129" t="str">
        <f t="shared" si="7"/>
        <v>не фин.</v>
      </c>
      <c r="Y42" s="153">
        <f t="shared" si="8"/>
      </c>
      <c r="Z42" s="147"/>
      <c r="AA42" s="142"/>
      <c r="AB42" s="143"/>
      <c r="AC42" s="143"/>
      <c r="AD42" s="143"/>
      <c r="AE42" s="148"/>
      <c r="AF42" s="145"/>
      <c r="AG42" s="148">
        <f t="shared" si="9"/>
      </c>
      <c r="AH42" s="143">
        <f t="shared" si="10"/>
        <v>0</v>
      </c>
      <c r="AI42" s="149" t="str">
        <f t="shared" si="11"/>
        <v>не фин.</v>
      </c>
      <c r="AJ42" s="160">
        <f t="shared" si="12"/>
      </c>
      <c r="AK42" s="64">
        <f t="shared" si="13"/>
      </c>
      <c r="AL42" s="77" t="str">
        <f t="shared" si="14"/>
        <v>не фин.</v>
      </c>
      <c r="AM42" s="71">
        <f t="shared" si="15"/>
        <v>4</v>
      </c>
      <c r="AN42" s="75">
        <f t="shared" si="16"/>
        <v>0</v>
      </c>
      <c r="AO42" s="74"/>
      <c r="AP42" s="36">
        <f t="shared" si="0"/>
      </c>
      <c r="AQ42" s="86"/>
      <c r="AR42" s="101">
        <f aca="true" t="shared" si="34" ref="AR42:AR47">SUM($AK$42:$AK$47)</f>
        <v>0</v>
      </c>
      <c r="AS42" s="171" t="str">
        <f aca="true" t="shared" si="35" ref="AS42:AS47">IF(COUNTIF($AL$42:$AL$47,"прев. КВ")&gt;0,"прев. КВ",IF(AV42&gt;0,"сн с этапов",IF(COUNTIF($AL$42:$AL$47,"не фин.")&gt;0,"не фин.",AR42)))</f>
        <v>не фин.</v>
      </c>
      <c r="AT42" s="165">
        <f t="shared" si="17"/>
        <v>0</v>
      </c>
      <c r="AU42" s="168"/>
      <c r="AV42" s="91">
        <f aca="true" t="shared" si="36" ref="AV42:AV47">SUM($AN$42:$AN$47)</f>
        <v>0</v>
      </c>
      <c r="AW42" s="95"/>
      <c r="AX42" s="102">
        <f t="shared" si="21"/>
      </c>
      <c r="AY42" s="83">
        <f t="shared" si="4"/>
      </c>
      <c r="AZ42" s="9"/>
      <c r="BA42" s="10"/>
    </row>
    <row r="43" spans="1:53" s="8" customFormat="1" ht="14.25">
      <c r="A43" s="39">
        <v>38</v>
      </c>
      <c r="B43" s="39"/>
      <c r="C43" s="37"/>
      <c r="D43" s="41"/>
      <c r="E43" s="37"/>
      <c r="F43" s="1"/>
      <c r="G43" s="1"/>
      <c r="H43" s="1"/>
      <c r="I43" s="1"/>
      <c r="J43" s="78"/>
      <c r="K43" s="78"/>
      <c r="L43" s="78"/>
      <c r="M43" s="42"/>
      <c r="N43" s="97"/>
      <c r="O43" s="127"/>
      <c r="P43" s="122"/>
      <c r="Q43" s="123"/>
      <c r="R43" s="123"/>
      <c r="S43" s="123"/>
      <c r="T43" s="128"/>
      <c r="U43" s="125"/>
      <c r="V43" s="128">
        <f t="shared" si="5"/>
      </c>
      <c r="W43" s="123">
        <f t="shared" si="6"/>
        <v>0</v>
      </c>
      <c r="X43" s="129" t="str">
        <f t="shared" si="7"/>
        <v>не фин.</v>
      </c>
      <c r="Y43" s="153">
        <f t="shared" si="8"/>
      </c>
      <c r="Z43" s="147"/>
      <c r="AA43" s="142"/>
      <c r="AB43" s="143"/>
      <c r="AC43" s="143"/>
      <c r="AD43" s="143"/>
      <c r="AE43" s="148"/>
      <c r="AF43" s="145"/>
      <c r="AG43" s="148">
        <f t="shared" si="9"/>
      </c>
      <c r="AH43" s="143">
        <f t="shared" si="10"/>
        <v>0</v>
      </c>
      <c r="AI43" s="149" t="str">
        <f t="shared" si="11"/>
        <v>не фин.</v>
      </c>
      <c r="AJ43" s="160">
        <f t="shared" si="12"/>
      </c>
      <c r="AK43" s="64">
        <f t="shared" si="13"/>
      </c>
      <c r="AL43" s="77" t="str">
        <f t="shared" si="14"/>
        <v>не фин.</v>
      </c>
      <c r="AM43" s="71">
        <f t="shared" si="15"/>
        <v>4</v>
      </c>
      <c r="AN43" s="75">
        <f t="shared" si="16"/>
        <v>0</v>
      </c>
      <c r="AO43" s="74"/>
      <c r="AP43" s="36">
        <f t="shared" si="0"/>
      </c>
      <c r="AQ43" s="86"/>
      <c r="AR43" s="103">
        <f t="shared" si="34"/>
        <v>0</v>
      </c>
      <c r="AS43" s="172" t="str">
        <f t="shared" si="35"/>
        <v>не фин.</v>
      </c>
      <c r="AT43" s="166">
        <f t="shared" si="17"/>
        <v>0</v>
      </c>
      <c r="AU43" s="169"/>
      <c r="AV43" s="92">
        <f t="shared" si="36"/>
        <v>0</v>
      </c>
      <c r="AW43" s="96"/>
      <c r="AX43" s="104">
        <f t="shared" si="21"/>
      </c>
      <c r="AY43" s="83">
        <f t="shared" si="4"/>
      </c>
      <c r="AZ43" s="9"/>
      <c r="BA43" s="10"/>
    </row>
    <row r="44" spans="1:53" s="8" customFormat="1" ht="14.25">
      <c r="A44" s="39">
        <v>39</v>
      </c>
      <c r="B44" s="39"/>
      <c r="C44" s="37"/>
      <c r="D44" s="41"/>
      <c r="E44" s="37"/>
      <c r="F44" s="1"/>
      <c r="G44" s="1"/>
      <c r="H44" s="1"/>
      <c r="I44" s="1"/>
      <c r="J44" s="78"/>
      <c r="K44" s="78"/>
      <c r="L44" s="78"/>
      <c r="M44" s="42"/>
      <c r="N44" s="97"/>
      <c r="O44" s="127"/>
      <c r="P44" s="122"/>
      <c r="Q44" s="123"/>
      <c r="R44" s="123"/>
      <c r="S44" s="123"/>
      <c r="T44" s="128"/>
      <c r="U44" s="125"/>
      <c r="V44" s="128">
        <f t="shared" si="5"/>
      </c>
      <c r="W44" s="123">
        <f t="shared" si="6"/>
        <v>0</v>
      </c>
      <c r="X44" s="129" t="str">
        <f t="shared" si="7"/>
        <v>не фин.</v>
      </c>
      <c r="Y44" s="153">
        <f t="shared" si="8"/>
      </c>
      <c r="Z44" s="147"/>
      <c r="AA44" s="142"/>
      <c r="AB44" s="143"/>
      <c r="AC44" s="143"/>
      <c r="AD44" s="143"/>
      <c r="AE44" s="148"/>
      <c r="AF44" s="145"/>
      <c r="AG44" s="148">
        <f t="shared" si="9"/>
      </c>
      <c r="AH44" s="143">
        <f t="shared" si="10"/>
        <v>0</v>
      </c>
      <c r="AI44" s="149" t="str">
        <f t="shared" si="11"/>
        <v>не фин.</v>
      </c>
      <c r="AJ44" s="160">
        <f t="shared" si="12"/>
      </c>
      <c r="AK44" s="64">
        <f t="shared" si="13"/>
      </c>
      <c r="AL44" s="77" t="str">
        <f t="shared" si="14"/>
        <v>не фин.</v>
      </c>
      <c r="AM44" s="71">
        <f t="shared" si="15"/>
        <v>4</v>
      </c>
      <c r="AN44" s="75">
        <f t="shared" si="16"/>
        <v>0</v>
      </c>
      <c r="AO44" s="74"/>
      <c r="AP44" s="36">
        <f t="shared" si="0"/>
      </c>
      <c r="AQ44" s="86"/>
      <c r="AR44" s="103">
        <f t="shared" si="34"/>
        <v>0</v>
      </c>
      <c r="AS44" s="172" t="str">
        <f t="shared" si="35"/>
        <v>не фин.</v>
      </c>
      <c r="AT44" s="166">
        <f t="shared" si="17"/>
        <v>0</v>
      </c>
      <c r="AU44" s="169"/>
      <c r="AV44" s="92">
        <f t="shared" si="36"/>
        <v>0</v>
      </c>
      <c r="AW44" s="96"/>
      <c r="AX44" s="104">
        <f t="shared" si="21"/>
      </c>
      <c r="AY44" s="83">
        <f t="shared" si="4"/>
      </c>
      <c r="AZ44" s="9"/>
      <c r="BA44" s="10"/>
    </row>
    <row r="45" spans="1:53" s="8" customFormat="1" ht="14.25">
      <c r="A45" s="39">
        <v>40</v>
      </c>
      <c r="B45" s="39"/>
      <c r="C45" s="37"/>
      <c r="D45" s="41"/>
      <c r="E45" s="37"/>
      <c r="F45" s="1"/>
      <c r="G45" s="1"/>
      <c r="H45" s="1"/>
      <c r="I45" s="1"/>
      <c r="J45" s="78"/>
      <c r="K45" s="78"/>
      <c r="L45" s="78"/>
      <c r="M45" s="42"/>
      <c r="N45" s="97"/>
      <c r="O45" s="127"/>
      <c r="P45" s="122"/>
      <c r="Q45" s="123"/>
      <c r="R45" s="123"/>
      <c r="S45" s="123"/>
      <c r="T45" s="128"/>
      <c r="U45" s="125"/>
      <c r="V45" s="128">
        <f t="shared" si="5"/>
      </c>
      <c r="W45" s="123">
        <f t="shared" si="6"/>
        <v>0</v>
      </c>
      <c r="X45" s="129" t="str">
        <f t="shared" si="7"/>
        <v>не фин.</v>
      </c>
      <c r="Y45" s="153">
        <f t="shared" si="8"/>
      </c>
      <c r="Z45" s="147"/>
      <c r="AA45" s="142"/>
      <c r="AB45" s="143"/>
      <c r="AC45" s="143"/>
      <c r="AD45" s="143"/>
      <c r="AE45" s="148"/>
      <c r="AF45" s="145"/>
      <c r="AG45" s="148">
        <f t="shared" si="9"/>
      </c>
      <c r="AH45" s="143">
        <f t="shared" si="10"/>
        <v>0</v>
      </c>
      <c r="AI45" s="149" t="str">
        <f t="shared" si="11"/>
        <v>не фин.</v>
      </c>
      <c r="AJ45" s="160">
        <f t="shared" si="12"/>
      </c>
      <c r="AK45" s="64">
        <f t="shared" si="13"/>
      </c>
      <c r="AL45" s="77" t="str">
        <f t="shared" si="14"/>
        <v>не фин.</v>
      </c>
      <c r="AM45" s="71">
        <f t="shared" si="15"/>
        <v>4</v>
      </c>
      <c r="AN45" s="75">
        <f t="shared" si="16"/>
        <v>0</v>
      </c>
      <c r="AO45" s="74"/>
      <c r="AP45" s="36">
        <f t="shared" si="0"/>
      </c>
      <c r="AQ45" s="86"/>
      <c r="AR45" s="103">
        <f t="shared" si="34"/>
        <v>0</v>
      </c>
      <c r="AS45" s="172" t="str">
        <f t="shared" si="35"/>
        <v>не фин.</v>
      </c>
      <c r="AT45" s="166">
        <f t="shared" si="17"/>
        <v>0</v>
      </c>
      <c r="AU45" s="169"/>
      <c r="AV45" s="92">
        <f t="shared" si="36"/>
        <v>0</v>
      </c>
      <c r="AW45" s="96"/>
      <c r="AX45" s="104">
        <f t="shared" si="21"/>
      </c>
      <c r="AY45" s="83">
        <f t="shared" si="4"/>
      </c>
      <c r="AZ45" s="9"/>
      <c r="BA45" s="10"/>
    </row>
    <row r="46" spans="1:53" s="8" customFormat="1" ht="14.25">
      <c r="A46" s="39">
        <v>41</v>
      </c>
      <c r="B46" s="39"/>
      <c r="C46" s="37"/>
      <c r="D46" s="41"/>
      <c r="E46" s="37"/>
      <c r="F46" s="1"/>
      <c r="G46" s="1"/>
      <c r="H46" s="1"/>
      <c r="I46" s="1"/>
      <c r="J46" s="78"/>
      <c r="K46" s="78"/>
      <c r="L46" s="78"/>
      <c r="M46" s="42"/>
      <c r="N46" s="97"/>
      <c r="O46" s="127"/>
      <c r="P46" s="122"/>
      <c r="Q46" s="123"/>
      <c r="R46" s="123"/>
      <c r="S46" s="123"/>
      <c r="T46" s="128"/>
      <c r="U46" s="125"/>
      <c r="V46" s="128">
        <f t="shared" si="5"/>
      </c>
      <c r="W46" s="123">
        <f t="shared" si="6"/>
        <v>0</v>
      </c>
      <c r="X46" s="129" t="str">
        <f t="shared" si="7"/>
        <v>не фин.</v>
      </c>
      <c r="Y46" s="153">
        <f t="shared" si="8"/>
      </c>
      <c r="Z46" s="147"/>
      <c r="AA46" s="142"/>
      <c r="AB46" s="143"/>
      <c r="AC46" s="143"/>
      <c r="AD46" s="143"/>
      <c r="AE46" s="148"/>
      <c r="AF46" s="145"/>
      <c r="AG46" s="148">
        <f t="shared" si="9"/>
      </c>
      <c r="AH46" s="143">
        <f t="shared" si="10"/>
        <v>0</v>
      </c>
      <c r="AI46" s="149" t="str">
        <f t="shared" si="11"/>
        <v>не фин.</v>
      </c>
      <c r="AJ46" s="160">
        <f t="shared" si="12"/>
      </c>
      <c r="AK46" s="64">
        <f t="shared" si="13"/>
      </c>
      <c r="AL46" s="77" t="str">
        <f t="shared" si="14"/>
        <v>не фин.</v>
      </c>
      <c r="AM46" s="71">
        <f t="shared" si="15"/>
        <v>4</v>
      </c>
      <c r="AN46" s="75">
        <f t="shared" si="16"/>
        <v>0</v>
      </c>
      <c r="AO46" s="74"/>
      <c r="AP46" s="36">
        <f t="shared" si="0"/>
      </c>
      <c r="AQ46" s="86"/>
      <c r="AR46" s="103">
        <f t="shared" si="34"/>
        <v>0</v>
      </c>
      <c r="AS46" s="172" t="str">
        <f t="shared" si="35"/>
        <v>не фин.</v>
      </c>
      <c r="AT46" s="166">
        <f t="shared" si="17"/>
        <v>0</v>
      </c>
      <c r="AU46" s="169"/>
      <c r="AV46" s="92">
        <f t="shared" si="36"/>
        <v>0</v>
      </c>
      <c r="AW46" s="96"/>
      <c r="AX46" s="104">
        <f t="shared" si="21"/>
      </c>
      <c r="AY46" s="83">
        <f t="shared" si="4"/>
      </c>
      <c r="AZ46" s="9"/>
      <c r="BA46" s="10"/>
    </row>
    <row r="47" spans="1:53" s="8" customFormat="1" ht="14.25">
      <c r="A47" s="39">
        <v>42</v>
      </c>
      <c r="B47" s="39"/>
      <c r="C47" s="37"/>
      <c r="D47" s="41"/>
      <c r="E47" s="37"/>
      <c r="F47" s="1"/>
      <c r="G47" s="1"/>
      <c r="H47" s="1"/>
      <c r="I47" s="1"/>
      <c r="J47" s="78"/>
      <c r="K47" s="78"/>
      <c r="L47" s="78"/>
      <c r="M47" s="42"/>
      <c r="N47" s="97"/>
      <c r="O47" s="127"/>
      <c r="P47" s="122"/>
      <c r="Q47" s="123"/>
      <c r="R47" s="123"/>
      <c r="S47" s="123"/>
      <c r="T47" s="128"/>
      <c r="U47" s="125"/>
      <c r="V47" s="128">
        <f t="shared" si="5"/>
      </c>
      <c r="W47" s="123">
        <f t="shared" si="6"/>
        <v>0</v>
      </c>
      <c r="X47" s="129" t="str">
        <f t="shared" si="7"/>
        <v>не фин.</v>
      </c>
      <c r="Y47" s="153">
        <f t="shared" si="8"/>
      </c>
      <c r="Z47" s="147"/>
      <c r="AA47" s="142"/>
      <c r="AB47" s="143"/>
      <c r="AC47" s="143"/>
      <c r="AD47" s="143"/>
      <c r="AE47" s="148"/>
      <c r="AF47" s="145"/>
      <c r="AG47" s="148">
        <f t="shared" si="9"/>
      </c>
      <c r="AH47" s="143">
        <f t="shared" si="10"/>
        <v>0</v>
      </c>
      <c r="AI47" s="149" t="str">
        <f t="shared" si="11"/>
        <v>не фин.</v>
      </c>
      <c r="AJ47" s="160">
        <f t="shared" si="12"/>
      </c>
      <c r="AK47" s="64">
        <f t="shared" si="13"/>
      </c>
      <c r="AL47" s="77" t="str">
        <f t="shared" si="14"/>
        <v>не фин.</v>
      </c>
      <c r="AM47" s="71">
        <f t="shared" si="15"/>
        <v>4</v>
      </c>
      <c r="AN47" s="75">
        <f t="shared" si="16"/>
        <v>0</v>
      </c>
      <c r="AO47" s="74"/>
      <c r="AP47" s="36">
        <f t="shared" si="0"/>
      </c>
      <c r="AQ47" s="86"/>
      <c r="AR47" s="105">
        <f t="shared" si="34"/>
        <v>0</v>
      </c>
      <c r="AS47" s="173" t="str">
        <f t="shared" si="35"/>
        <v>не фин.</v>
      </c>
      <c r="AT47" s="167">
        <f t="shared" si="17"/>
        <v>0</v>
      </c>
      <c r="AU47" s="170"/>
      <c r="AV47" s="93">
        <f t="shared" si="36"/>
        <v>0</v>
      </c>
      <c r="AW47" s="94"/>
      <c r="AX47" s="106">
        <f t="shared" si="21"/>
      </c>
      <c r="AY47" s="83">
        <f t="shared" si="4"/>
      </c>
      <c r="AZ47" s="9"/>
      <c r="BA47" s="10"/>
    </row>
    <row r="48" spans="1:53" s="8" customFormat="1" ht="14.25">
      <c r="A48" s="39">
        <v>43</v>
      </c>
      <c r="B48" s="39"/>
      <c r="C48" s="37"/>
      <c r="D48" s="41"/>
      <c r="E48" s="37"/>
      <c r="F48" s="1"/>
      <c r="G48" s="1"/>
      <c r="H48" s="1"/>
      <c r="I48" s="1"/>
      <c r="J48" s="78"/>
      <c r="K48" s="78"/>
      <c r="L48" s="78"/>
      <c r="M48" s="42"/>
      <c r="N48" s="97"/>
      <c r="O48" s="127"/>
      <c r="P48" s="122"/>
      <c r="Q48" s="123"/>
      <c r="R48" s="123"/>
      <c r="S48" s="123"/>
      <c r="T48" s="128"/>
      <c r="U48" s="125"/>
      <c r="V48" s="128">
        <f t="shared" si="5"/>
      </c>
      <c r="W48" s="123">
        <f t="shared" si="6"/>
        <v>0</v>
      </c>
      <c r="X48" s="129" t="str">
        <f t="shared" si="7"/>
        <v>не фин.</v>
      </c>
      <c r="Y48" s="153">
        <f t="shared" si="8"/>
      </c>
      <c r="Z48" s="147"/>
      <c r="AA48" s="142"/>
      <c r="AB48" s="143"/>
      <c r="AC48" s="143"/>
      <c r="AD48" s="143"/>
      <c r="AE48" s="148"/>
      <c r="AF48" s="145"/>
      <c r="AG48" s="148">
        <f t="shared" si="9"/>
      </c>
      <c r="AH48" s="143">
        <f t="shared" si="10"/>
        <v>0</v>
      </c>
      <c r="AI48" s="149" t="str">
        <f t="shared" si="11"/>
        <v>не фин.</v>
      </c>
      <c r="AJ48" s="160">
        <f t="shared" si="12"/>
      </c>
      <c r="AK48" s="64">
        <f t="shared" si="13"/>
      </c>
      <c r="AL48" s="77" t="str">
        <f t="shared" si="14"/>
        <v>не фин.</v>
      </c>
      <c r="AM48" s="71">
        <f t="shared" si="15"/>
        <v>4</v>
      </c>
      <c r="AN48" s="75">
        <f t="shared" si="16"/>
        <v>0</v>
      </c>
      <c r="AO48" s="74"/>
      <c r="AP48" s="36">
        <f t="shared" si="0"/>
      </c>
      <c r="AQ48" s="86"/>
      <c r="AR48" s="101">
        <f aca="true" t="shared" si="37" ref="AR48:AR53">SUM($AK$48:$AK$53)</f>
        <v>0</v>
      </c>
      <c r="AS48" s="171" t="str">
        <f aca="true" t="shared" si="38" ref="AS48:AS53">IF(COUNTIF($AL$48:$AL$53,"прев. КВ")&gt;0,"прев. КВ",IF(AV48&gt;0,"сн с этапов",IF(COUNTIF($AL$48:$AL$53,"не фин.")&gt;0,"не фин.",AR48)))</f>
        <v>не фин.</v>
      </c>
      <c r="AT48" s="165">
        <f t="shared" si="17"/>
        <v>0</v>
      </c>
      <c r="AU48" s="168"/>
      <c r="AV48" s="91">
        <f aca="true" t="shared" si="39" ref="AV48:AV53">SUM($AN$48:$AN$53)</f>
        <v>0</v>
      </c>
      <c r="AW48" s="95"/>
      <c r="AX48" s="102">
        <f t="shared" si="21"/>
      </c>
      <c r="AY48" s="83">
        <f t="shared" si="4"/>
      </c>
      <c r="AZ48" s="9"/>
      <c r="BA48" s="10"/>
    </row>
    <row r="49" spans="1:53" s="8" customFormat="1" ht="14.25">
      <c r="A49" s="39">
        <v>44</v>
      </c>
      <c r="B49" s="39"/>
      <c r="C49" s="37"/>
      <c r="D49" s="41"/>
      <c r="E49" s="37"/>
      <c r="F49" s="1"/>
      <c r="G49" s="1"/>
      <c r="H49" s="1"/>
      <c r="I49" s="1"/>
      <c r="J49" s="78"/>
      <c r="K49" s="78"/>
      <c r="L49" s="78"/>
      <c r="M49" s="42"/>
      <c r="N49" s="97"/>
      <c r="O49" s="127"/>
      <c r="P49" s="122"/>
      <c r="Q49" s="123"/>
      <c r="R49" s="123"/>
      <c r="S49" s="123"/>
      <c r="T49" s="128"/>
      <c r="U49" s="125"/>
      <c r="V49" s="128">
        <f t="shared" si="5"/>
      </c>
      <c r="W49" s="123">
        <f t="shared" si="6"/>
        <v>0</v>
      </c>
      <c r="X49" s="129" t="str">
        <f t="shared" si="7"/>
        <v>не фин.</v>
      </c>
      <c r="Y49" s="153">
        <f t="shared" si="8"/>
      </c>
      <c r="Z49" s="147"/>
      <c r="AA49" s="142"/>
      <c r="AB49" s="143"/>
      <c r="AC49" s="143"/>
      <c r="AD49" s="143"/>
      <c r="AE49" s="148"/>
      <c r="AF49" s="145"/>
      <c r="AG49" s="148">
        <f t="shared" si="9"/>
      </c>
      <c r="AH49" s="143">
        <f t="shared" si="10"/>
        <v>0</v>
      </c>
      <c r="AI49" s="149" t="str">
        <f t="shared" si="11"/>
        <v>не фин.</v>
      </c>
      <c r="AJ49" s="160">
        <f t="shared" si="12"/>
      </c>
      <c r="AK49" s="64">
        <f t="shared" si="13"/>
      </c>
      <c r="AL49" s="77" t="str">
        <f t="shared" si="14"/>
        <v>не фин.</v>
      </c>
      <c r="AM49" s="71">
        <f t="shared" si="15"/>
        <v>4</v>
      </c>
      <c r="AN49" s="75">
        <f t="shared" si="16"/>
        <v>0</v>
      </c>
      <c r="AO49" s="74"/>
      <c r="AP49" s="36">
        <f t="shared" si="0"/>
      </c>
      <c r="AQ49" s="86"/>
      <c r="AR49" s="103">
        <f t="shared" si="37"/>
        <v>0</v>
      </c>
      <c r="AS49" s="172" t="str">
        <f t="shared" si="38"/>
        <v>не фин.</v>
      </c>
      <c r="AT49" s="166">
        <f t="shared" si="17"/>
        <v>0</v>
      </c>
      <c r="AU49" s="169"/>
      <c r="AV49" s="92">
        <f t="shared" si="39"/>
        <v>0</v>
      </c>
      <c r="AW49" s="96"/>
      <c r="AX49" s="104">
        <f t="shared" si="21"/>
      </c>
      <c r="AY49" s="83">
        <f t="shared" si="4"/>
      </c>
      <c r="AZ49" s="9"/>
      <c r="BA49" s="10"/>
    </row>
    <row r="50" spans="1:53" s="8" customFormat="1" ht="14.25">
      <c r="A50" s="39">
        <v>45</v>
      </c>
      <c r="B50" s="39"/>
      <c r="C50" s="37"/>
      <c r="D50" s="41"/>
      <c r="E50" s="37"/>
      <c r="F50" s="1"/>
      <c r="G50" s="1"/>
      <c r="H50" s="1"/>
      <c r="I50" s="1"/>
      <c r="J50" s="78"/>
      <c r="K50" s="78"/>
      <c r="L50" s="78"/>
      <c r="M50" s="42"/>
      <c r="N50" s="97"/>
      <c r="O50" s="127"/>
      <c r="P50" s="122"/>
      <c r="Q50" s="123"/>
      <c r="R50" s="123"/>
      <c r="S50" s="123"/>
      <c r="T50" s="128"/>
      <c r="U50" s="125"/>
      <c r="V50" s="128">
        <f t="shared" si="5"/>
      </c>
      <c r="W50" s="123">
        <f t="shared" si="6"/>
        <v>0</v>
      </c>
      <c r="X50" s="129" t="str">
        <f t="shared" si="7"/>
        <v>не фин.</v>
      </c>
      <c r="Y50" s="153">
        <f t="shared" si="8"/>
      </c>
      <c r="Z50" s="147"/>
      <c r="AA50" s="142"/>
      <c r="AB50" s="143"/>
      <c r="AC50" s="143"/>
      <c r="AD50" s="143"/>
      <c r="AE50" s="148"/>
      <c r="AF50" s="145"/>
      <c r="AG50" s="148">
        <f t="shared" si="9"/>
      </c>
      <c r="AH50" s="143">
        <f t="shared" si="10"/>
        <v>0</v>
      </c>
      <c r="AI50" s="149" t="str">
        <f t="shared" si="11"/>
        <v>не фин.</v>
      </c>
      <c r="AJ50" s="160">
        <f t="shared" si="12"/>
      </c>
      <c r="AK50" s="64">
        <f t="shared" si="13"/>
      </c>
      <c r="AL50" s="77" t="str">
        <f t="shared" si="14"/>
        <v>не фин.</v>
      </c>
      <c r="AM50" s="71">
        <f t="shared" si="15"/>
        <v>4</v>
      </c>
      <c r="AN50" s="75">
        <f t="shared" si="16"/>
        <v>0</v>
      </c>
      <c r="AO50" s="74"/>
      <c r="AP50" s="36">
        <f t="shared" si="0"/>
      </c>
      <c r="AQ50" s="86"/>
      <c r="AR50" s="103">
        <f t="shared" si="37"/>
        <v>0</v>
      </c>
      <c r="AS50" s="172" t="str">
        <f t="shared" si="38"/>
        <v>не фин.</v>
      </c>
      <c r="AT50" s="166">
        <f t="shared" si="17"/>
        <v>0</v>
      </c>
      <c r="AU50" s="169"/>
      <c r="AV50" s="92">
        <f t="shared" si="39"/>
        <v>0</v>
      </c>
      <c r="AW50" s="96"/>
      <c r="AX50" s="104">
        <f t="shared" si="21"/>
      </c>
      <c r="AY50" s="83">
        <f t="shared" si="4"/>
      </c>
      <c r="AZ50" s="9"/>
      <c r="BA50" s="10"/>
    </row>
    <row r="51" spans="1:53" s="8" customFormat="1" ht="14.25">
      <c r="A51" s="39">
        <v>46</v>
      </c>
      <c r="B51" s="39"/>
      <c r="C51" s="37"/>
      <c r="D51" s="41"/>
      <c r="E51" s="37"/>
      <c r="F51" s="1"/>
      <c r="G51" s="1"/>
      <c r="H51" s="1"/>
      <c r="I51" s="1"/>
      <c r="J51" s="78"/>
      <c r="K51" s="78"/>
      <c r="L51" s="78"/>
      <c r="M51" s="42"/>
      <c r="N51" s="97"/>
      <c r="O51" s="127"/>
      <c r="P51" s="122"/>
      <c r="Q51" s="123"/>
      <c r="R51" s="123"/>
      <c r="S51" s="123"/>
      <c r="T51" s="128"/>
      <c r="U51" s="125"/>
      <c r="V51" s="128">
        <f t="shared" si="5"/>
      </c>
      <c r="W51" s="123">
        <f t="shared" si="6"/>
        <v>0</v>
      </c>
      <c r="X51" s="129" t="str">
        <f t="shared" si="7"/>
        <v>не фин.</v>
      </c>
      <c r="Y51" s="153">
        <f t="shared" si="8"/>
      </c>
      <c r="Z51" s="147"/>
      <c r="AA51" s="142"/>
      <c r="AB51" s="143"/>
      <c r="AC51" s="143"/>
      <c r="AD51" s="143"/>
      <c r="AE51" s="148"/>
      <c r="AF51" s="145"/>
      <c r="AG51" s="148">
        <f t="shared" si="9"/>
      </c>
      <c r="AH51" s="143">
        <f t="shared" si="10"/>
        <v>0</v>
      </c>
      <c r="AI51" s="149" t="str">
        <f t="shared" si="11"/>
        <v>не фин.</v>
      </c>
      <c r="AJ51" s="160">
        <f t="shared" si="12"/>
      </c>
      <c r="AK51" s="64">
        <f t="shared" si="13"/>
      </c>
      <c r="AL51" s="77" t="str">
        <f t="shared" si="14"/>
        <v>не фин.</v>
      </c>
      <c r="AM51" s="71">
        <f t="shared" si="15"/>
        <v>4</v>
      </c>
      <c r="AN51" s="75">
        <f t="shared" si="16"/>
        <v>0</v>
      </c>
      <c r="AO51" s="74"/>
      <c r="AP51" s="36">
        <f t="shared" si="0"/>
      </c>
      <c r="AQ51" s="86"/>
      <c r="AR51" s="103">
        <f t="shared" si="37"/>
        <v>0</v>
      </c>
      <c r="AS51" s="172" t="str">
        <f t="shared" si="38"/>
        <v>не фин.</v>
      </c>
      <c r="AT51" s="166">
        <f t="shared" si="17"/>
        <v>0</v>
      </c>
      <c r="AU51" s="169"/>
      <c r="AV51" s="92">
        <f t="shared" si="39"/>
        <v>0</v>
      </c>
      <c r="AW51" s="96"/>
      <c r="AX51" s="104">
        <f t="shared" si="21"/>
      </c>
      <c r="AY51" s="83">
        <f t="shared" si="4"/>
      </c>
      <c r="AZ51" s="9"/>
      <c r="BA51" s="10"/>
    </row>
    <row r="52" spans="1:53" s="8" customFormat="1" ht="14.25">
      <c r="A52" s="39">
        <v>47</v>
      </c>
      <c r="B52" s="39"/>
      <c r="C52" s="37"/>
      <c r="D52" s="41"/>
      <c r="E52" s="37"/>
      <c r="F52" s="1"/>
      <c r="G52" s="1"/>
      <c r="H52" s="1"/>
      <c r="I52" s="1"/>
      <c r="J52" s="78"/>
      <c r="K52" s="78"/>
      <c r="L52" s="78"/>
      <c r="M52" s="42"/>
      <c r="N52" s="97"/>
      <c r="O52" s="127"/>
      <c r="P52" s="122"/>
      <c r="Q52" s="123"/>
      <c r="R52" s="123"/>
      <c r="S52" s="123"/>
      <c r="T52" s="128"/>
      <c r="U52" s="125"/>
      <c r="V52" s="128">
        <f t="shared" si="5"/>
      </c>
      <c r="W52" s="123">
        <f t="shared" si="6"/>
        <v>0</v>
      </c>
      <c r="X52" s="129" t="str">
        <f t="shared" si="7"/>
        <v>не фин.</v>
      </c>
      <c r="Y52" s="153">
        <f t="shared" si="8"/>
      </c>
      <c r="Z52" s="147"/>
      <c r="AA52" s="142"/>
      <c r="AB52" s="143"/>
      <c r="AC52" s="143"/>
      <c r="AD52" s="143"/>
      <c r="AE52" s="148"/>
      <c r="AF52" s="145"/>
      <c r="AG52" s="148">
        <f t="shared" si="9"/>
      </c>
      <c r="AH52" s="143">
        <f t="shared" si="10"/>
        <v>0</v>
      </c>
      <c r="AI52" s="149" t="str">
        <f t="shared" si="11"/>
        <v>не фин.</v>
      </c>
      <c r="AJ52" s="160">
        <f t="shared" si="12"/>
      </c>
      <c r="AK52" s="64">
        <f t="shared" si="13"/>
      </c>
      <c r="AL52" s="77" t="str">
        <f t="shared" si="14"/>
        <v>не фин.</v>
      </c>
      <c r="AM52" s="71">
        <f t="shared" si="15"/>
        <v>4</v>
      </c>
      <c r="AN52" s="75">
        <f t="shared" si="16"/>
        <v>0</v>
      </c>
      <c r="AO52" s="74"/>
      <c r="AP52" s="36">
        <f t="shared" si="0"/>
      </c>
      <c r="AQ52" s="86"/>
      <c r="AR52" s="103">
        <f t="shared" si="37"/>
        <v>0</v>
      </c>
      <c r="AS52" s="172" t="str">
        <f t="shared" si="38"/>
        <v>не фин.</v>
      </c>
      <c r="AT52" s="166">
        <f t="shared" si="17"/>
        <v>0</v>
      </c>
      <c r="AU52" s="169"/>
      <c r="AV52" s="92">
        <f t="shared" si="39"/>
        <v>0</v>
      </c>
      <c r="AW52" s="96"/>
      <c r="AX52" s="104">
        <f t="shared" si="21"/>
      </c>
      <c r="AY52" s="83">
        <f t="shared" si="4"/>
      </c>
      <c r="AZ52" s="9"/>
      <c r="BA52" s="10"/>
    </row>
    <row r="53" spans="1:53" s="8" customFormat="1" ht="14.25">
      <c r="A53" s="39">
        <v>48</v>
      </c>
      <c r="B53" s="39"/>
      <c r="C53" s="37"/>
      <c r="D53" s="41"/>
      <c r="E53" s="37"/>
      <c r="F53" s="1"/>
      <c r="G53" s="1"/>
      <c r="H53" s="1"/>
      <c r="I53" s="1"/>
      <c r="J53" s="78"/>
      <c r="K53" s="78"/>
      <c r="L53" s="78"/>
      <c r="M53" s="42"/>
      <c r="N53" s="97"/>
      <c r="O53" s="127"/>
      <c r="P53" s="122"/>
      <c r="Q53" s="123"/>
      <c r="R53" s="123"/>
      <c r="S53" s="123"/>
      <c r="T53" s="128"/>
      <c r="U53" s="125"/>
      <c r="V53" s="128">
        <f t="shared" si="5"/>
      </c>
      <c r="W53" s="123">
        <f t="shared" si="6"/>
        <v>0</v>
      </c>
      <c r="X53" s="129" t="str">
        <f t="shared" si="7"/>
        <v>не фин.</v>
      </c>
      <c r="Y53" s="153">
        <f t="shared" si="8"/>
      </c>
      <c r="Z53" s="147"/>
      <c r="AA53" s="142"/>
      <c r="AB53" s="143"/>
      <c r="AC53" s="143"/>
      <c r="AD53" s="143"/>
      <c r="AE53" s="148"/>
      <c r="AF53" s="145"/>
      <c r="AG53" s="148">
        <f t="shared" si="9"/>
      </c>
      <c r="AH53" s="143">
        <f t="shared" si="10"/>
        <v>0</v>
      </c>
      <c r="AI53" s="149" t="str">
        <f t="shared" si="11"/>
        <v>не фин.</v>
      </c>
      <c r="AJ53" s="160">
        <f t="shared" si="12"/>
      </c>
      <c r="AK53" s="64">
        <f t="shared" si="13"/>
      </c>
      <c r="AL53" s="77" t="str">
        <f t="shared" si="14"/>
        <v>не фин.</v>
      </c>
      <c r="AM53" s="71">
        <f t="shared" si="15"/>
        <v>4</v>
      </c>
      <c r="AN53" s="75">
        <f t="shared" si="16"/>
        <v>0</v>
      </c>
      <c r="AO53" s="74"/>
      <c r="AP53" s="36">
        <f t="shared" si="0"/>
      </c>
      <c r="AQ53" s="86"/>
      <c r="AR53" s="105">
        <f t="shared" si="37"/>
        <v>0</v>
      </c>
      <c r="AS53" s="173" t="str">
        <f t="shared" si="38"/>
        <v>не фин.</v>
      </c>
      <c r="AT53" s="167">
        <f t="shared" si="17"/>
        <v>0</v>
      </c>
      <c r="AU53" s="170"/>
      <c r="AV53" s="93">
        <f t="shared" si="39"/>
        <v>0</v>
      </c>
      <c r="AW53" s="94"/>
      <c r="AX53" s="106">
        <f t="shared" si="21"/>
      </c>
      <c r="AY53" s="83">
        <f t="shared" si="4"/>
      </c>
      <c r="AZ53" s="9"/>
      <c r="BA53" s="10"/>
    </row>
    <row r="54" spans="1:53" s="8" customFormat="1" ht="14.25">
      <c r="A54" s="39">
        <v>49</v>
      </c>
      <c r="B54" s="39"/>
      <c r="C54" s="37"/>
      <c r="D54" s="41"/>
      <c r="E54" s="37"/>
      <c r="F54" s="1"/>
      <c r="G54" s="1"/>
      <c r="H54" s="1"/>
      <c r="I54" s="1"/>
      <c r="J54" s="78"/>
      <c r="K54" s="78"/>
      <c r="L54" s="78"/>
      <c r="M54" s="42"/>
      <c r="N54" s="97"/>
      <c r="O54" s="127"/>
      <c r="P54" s="122"/>
      <c r="Q54" s="123"/>
      <c r="R54" s="123"/>
      <c r="S54" s="123"/>
      <c r="T54" s="128"/>
      <c r="U54" s="125"/>
      <c r="V54" s="128">
        <f t="shared" si="5"/>
      </c>
      <c r="W54" s="123">
        <f t="shared" si="6"/>
        <v>0</v>
      </c>
      <c r="X54" s="129" t="str">
        <f t="shared" si="7"/>
        <v>не фин.</v>
      </c>
      <c r="Y54" s="153">
        <f t="shared" si="8"/>
      </c>
      <c r="Z54" s="147"/>
      <c r="AA54" s="142"/>
      <c r="AB54" s="143"/>
      <c r="AC54" s="143"/>
      <c r="AD54" s="143"/>
      <c r="AE54" s="148"/>
      <c r="AF54" s="145"/>
      <c r="AG54" s="148">
        <f t="shared" si="9"/>
      </c>
      <c r="AH54" s="143">
        <f t="shared" si="10"/>
        <v>0</v>
      </c>
      <c r="AI54" s="149" t="str">
        <f t="shared" si="11"/>
        <v>не фин.</v>
      </c>
      <c r="AJ54" s="160">
        <f t="shared" si="12"/>
      </c>
      <c r="AK54" s="64">
        <f t="shared" si="13"/>
      </c>
      <c r="AL54" s="77" t="str">
        <f t="shared" si="14"/>
        <v>не фин.</v>
      </c>
      <c r="AM54" s="71">
        <f t="shared" si="15"/>
        <v>4</v>
      </c>
      <c r="AN54" s="75">
        <f t="shared" si="16"/>
        <v>0</v>
      </c>
      <c r="AO54" s="74"/>
      <c r="AP54" s="36">
        <f t="shared" si="0"/>
      </c>
      <c r="AQ54" s="86"/>
      <c r="AR54" s="101">
        <f aca="true" t="shared" si="40" ref="AR54:AR59">SUM($AK$54:$AK$59)</f>
        <v>0</v>
      </c>
      <c r="AS54" s="171" t="str">
        <f aca="true" t="shared" si="41" ref="AS54:AS59">IF(COUNTIF($AL$54:$AL$59,"прев. КВ")&gt;0,"прев. КВ",IF(AV54&gt;0,"сн с этапов",IF(COUNTIF($AL$54:$AL$59,"не фин.")&gt;0,"не фин.",AR54)))</f>
        <v>не фин.</v>
      </c>
      <c r="AT54" s="165">
        <f t="shared" si="17"/>
        <v>0</v>
      </c>
      <c r="AU54" s="168"/>
      <c r="AV54" s="91">
        <f aca="true" t="shared" si="42" ref="AV54:AV59">SUM($AN$54:$AN$59)</f>
        <v>0</v>
      </c>
      <c r="AW54" s="95"/>
      <c r="AX54" s="102">
        <f t="shared" si="21"/>
      </c>
      <c r="AY54" s="83">
        <f t="shared" si="4"/>
      </c>
      <c r="AZ54" s="9"/>
      <c r="BA54" s="10"/>
    </row>
    <row r="55" spans="1:53" s="8" customFormat="1" ht="14.25">
      <c r="A55" s="39">
        <v>50</v>
      </c>
      <c r="B55" s="39"/>
      <c r="C55" s="37"/>
      <c r="D55" s="41"/>
      <c r="E55" s="37"/>
      <c r="F55" s="1"/>
      <c r="G55" s="1"/>
      <c r="H55" s="1"/>
      <c r="I55" s="1"/>
      <c r="J55" s="78"/>
      <c r="K55" s="78"/>
      <c r="L55" s="78"/>
      <c r="M55" s="42"/>
      <c r="N55" s="97"/>
      <c r="O55" s="127"/>
      <c r="P55" s="122"/>
      <c r="Q55" s="123"/>
      <c r="R55" s="123"/>
      <c r="S55" s="123"/>
      <c r="T55" s="128"/>
      <c r="U55" s="125"/>
      <c r="V55" s="128">
        <f t="shared" si="5"/>
      </c>
      <c r="W55" s="123">
        <f t="shared" si="6"/>
        <v>0</v>
      </c>
      <c r="X55" s="129" t="str">
        <f t="shared" si="7"/>
        <v>не фин.</v>
      </c>
      <c r="Y55" s="153">
        <f t="shared" si="8"/>
      </c>
      <c r="Z55" s="147"/>
      <c r="AA55" s="142"/>
      <c r="AB55" s="143"/>
      <c r="AC55" s="143"/>
      <c r="AD55" s="143"/>
      <c r="AE55" s="148"/>
      <c r="AF55" s="145"/>
      <c r="AG55" s="148">
        <f t="shared" si="9"/>
      </c>
      <c r="AH55" s="143">
        <f t="shared" si="10"/>
        <v>0</v>
      </c>
      <c r="AI55" s="149" t="str">
        <f t="shared" si="11"/>
        <v>не фин.</v>
      </c>
      <c r="AJ55" s="160">
        <f t="shared" si="12"/>
      </c>
      <c r="AK55" s="64">
        <f t="shared" si="13"/>
      </c>
      <c r="AL55" s="77" t="str">
        <f t="shared" si="14"/>
        <v>не фин.</v>
      </c>
      <c r="AM55" s="71">
        <f t="shared" si="15"/>
        <v>4</v>
      </c>
      <c r="AN55" s="75">
        <f t="shared" si="16"/>
        <v>0</v>
      </c>
      <c r="AO55" s="74"/>
      <c r="AP55" s="36">
        <f t="shared" si="0"/>
      </c>
      <c r="AQ55" s="86"/>
      <c r="AR55" s="103">
        <f t="shared" si="40"/>
        <v>0</v>
      </c>
      <c r="AS55" s="172" t="str">
        <f t="shared" si="41"/>
        <v>не фин.</v>
      </c>
      <c r="AT55" s="166">
        <f t="shared" si="17"/>
        <v>0</v>
      </c>
      <c r="AU55" s="169"/>
      <c r="AV55" s="92">
        <f t="shared" si="42"/>
        <v>0</v>
      </c>
      <c r="AW55" s="96"/>
      <c r="AX55" s="104">
        <f t="shared" si="21"/>
      </c>
      <c r="AY55" s="83">
        <f t="shared" si="4"/>
      </c>
      <c r="AZ55" s="9"/>
      <c r="BA55" s="10"/>
    </row>
    <row r="56" spans="1:53" s="8" customFormat="1" ht="14.25">
      <c r="A56" s="39">
        <v>51</v>
      </c>
      <c r="B56" s="39"/>
      <c r="C56" s="37"/>
      <c r="D56" s="41"/>
      <c r="E56" s="37"/>
      <c r="F56" s="1"/>
      <c r="G56" s="1"/>
      <c r="H56" s="1"/>
      <c r="I56" s="1"/>
      <c r="J56" s="78"/>
      <c r="K56" s="78"/>
      <c r="L56" s="78"/>
      <c r="M56" s="42"/>
      <c r="N56" s="97"/>
      <c r="O56" s="127"/>
      <c r="P56" s="122"/>
      <c r="Q56" s="123"/>
      <c r="R56" s="123"/>
      <c r="S56" s="123"/>
      <c r="T56" s="128"/>
      <c r="U56" s="125"/>
      <c r="V56" s="128">
        <f t="shared" si="5"/>
      </c>
      <c r="W56" s="123">
        <f t="shared" si="6"/>
        <v>0</v>
      </c>
      <c r="X56" s="129" t="str">
        <f t="shared" si="7"/>
        <v>не фин.</v>
      </c>
      <c r="Y56" s="153">
        <f t="shared" si="8"/>
      </c>
      <c r="Z56" s="147"/>
      <c r="AA56" s="142"/>
      <c r="AB56" s="143"/>
      <c r="AC56" s="143"/>
      <c r="AD56" s="143"/>
      <c r="AE56" s="148"/>
      <c r="AF56" s="145"/>
      <c r="AG56" s="148">
        <f t="shared" si="9"/>
      </c>
      <c r="AH56" s="143">
        <f t="shared" si="10"/>
        <v>0</v>
      </c>
      <c r="AI56" s="149" t="str">
        <f t="shared" si="11"/>
        <v>не фин.</v>
      </c>
      <c r="AJ56" s="160">
        <f t="shared" si="12"/>
      </c>
      <c r="AK56" s="64">
        <f t="shared" si="13"/>
      </c>
      <c r="AL56" s="77" t="str">
        <f t="shared" si="14"/>
        <v>не фин.</v>
      </c>
      <c r="AM56" s="71">
        <f t="shared" si="15"/>
        <v>4</v>
      </c>
      <c r="AN56" s="75">
        <f t="shared" si="16"/>
        <v>0</v>
      </c>
      <c r="AO56" s="74"/>
      <c r="AP56" s="36">
        <f t="shared" si="0"/>
      </c>
      <c r="AQ56" s="86"/>
      <c r="AR56" s="103">
        <f t="shared" si="40"/>
        <v>0</v>
      </c>
      <c r="AS56" s="172" t="str">
        <f t="shared" si="41"/>
        <v>не фин.</v>
      </c>
      <c r="AT56" s="166">
        <f t="shared" si="17"/>
        <v>0</v>
      </c>
      <c r="AU56" s="169"/>
      <c r="AV56" s="92">
        <f t="shared" si="42"/>
        <v>0</v>
      </c>
      <c r="AW56" s="96"/>
      <c r="AX56" s="104">
        <f t="shared" si="21"/>
      </c>
      <c r="AY56" s="83">
        <f t="shared" si="4"/>
      </c>
      <c r="AZ56" s="9"/>
      <c r="BA56" s="10"/>
    </row>
    <row r="57" spans="1:53" s="8" customFormat="1" ht="14.25">
      <c r="A57" s="39">
        <v>52</v>
      </c>
      <c r="B57" s="39"/>
      <c r="C57" s="37"/>
      <c r="D57" s="41"/>
      <c r="E57" s="37"/>
      <c r="F57" s="1"/>
      <c r="G57" s="1"/>
      <c r="H57" s="1"/>
      <c r="I57" s="1"/>
      <c r="J57" s="78"/>
      <c r="K57" s="78"/>
      <c r="L57" s="78"/>
      <c r="M57" s="42"/>
      <c r="N57" s="97"/>
      <c r="O57" s="127"/>
      <c r="P57" s="122"/>
      <c r="Q57" s="123"/>
      <c r="R57" s="123"/>
      <c r="S57" s="123"/>
      <c r="T57" s="128"/>
      <c r="U57" s="125"/>
      <c r="V57" s="128">
        <f t="shared" si="5"/>
      </c>
      <c r="W57" s="123">
        <f t="shared" si="6"/>
        <v>0</v>
      </c>
      <c r="X57" s="129" t="str">
        <f t="shared" si="7"/>
        <v>не фин.</v>
      </c>
      <c r="Y57" s="153">
        <f t="shared" si="8"/>
      </c>
      <c r="Z57" s="147"/>
      <c r="AA57" s="142"/>
      <c r="AB57" s="143"/>
      <c r="AC57" s="143"/>
      <c r="AD57" s="143"/>
      <c r="AE57" s="148"/>
      <c r="AF57" s="145"/>
      <c r="AG57" s="148">
        <f t="shared" si="9"/>
      </c>
      <c r="AH57" s="143">
        <f t="shared" si="10"/>
        <v>0</v>
      </c>
      <c r="AI57" s="149" t="str">
        <f t="shared" si="11"/>
        <v>не фин.</v>
      </c>
      <c r="AJ57" s="160">
        <f t="shared" si="12"/>
      </c>
      <c r="AK57" s="64">
        <f t="shared" si="13"/>
      </c>
      <c r="AL57" s="77" t="str">
        <f t="shared" si="14"/>
        <v>не фин.</v>
      </c>
      <c r="AM57" s="71">
        <f t="shared" si="15"/>
        <v>4</v>
      </c>
      <c r="AN57" s="75">
        <f t="shared" si="16"/>
        <v>0</v>
      </c>
      <c r="AO57" s="74"/>
      <c r="AP57" s="36">
        <f t="shared" si="0"/>
      </c>
      <c r="AQ57" s="86"/>
      <c r="AR57" s="103">
        <f t="shared" si="40"/>
        <v>0</v>
      </c>
      <c r="AS57" s="172" t="str">
        <f t="shared" si="41"/>
        <v>не фин.</v>
      </c>
      <c r="AT57" s="166">
        <f t="shared" si="17"/>
        <v>0</v>
      </c>
      <c r="AU57" s="169"/>
      <c r="AV57" s="92">
        <f t="shared" si="42"/>
        <v>0</v>
      </c>
      <c r="AW57" s="96"/>
      <c r="AX57" s="104">
        <f t="shared" si="21"/>
      </c>
      <c r="AY57" s="83">
        <f t="shared" si="4"/>
      </c>
      <c r="AZ57" s="9"/>
      <c r="BA57" s="10"/>
    </row>
    <row r="58" spans="1:53" s="8" customFormat="1" ht="14.25">
      <c r="A58" s="39">
        <v>53</v>
      </c>
      <c r="B58" s="39"/>
      <c r="C58" s="37"/>
      <c r="D58" s="41"/>
      <c r="E58" s="37"/>
      <c r="F58" s="1"/>
      <c r="G58" s="1"/>
      <c r="H58" s="1"/>
      <c r="I58" s="1"/>
      <c r="J58" s="78"/>
      <c r="K58" s="78"/>
      <c r="L58" s="78"/>
      <c r="M58" s="42"/>
      <c r="N58" s="97"/>
      <c r="O58" s="127"/>
      <c r="P58" s="122"/>
      <c r="Q58" s="123"/>
      <c r="R58" s="123"/>
      <c r="S58" s="123"/>
      <c r="T58" s="128"/>
      <c r="U58" s="125"/>
      <c r="V58" s="128">
        <f t="shared" si="5"/>
      </c>
      <c r="W58" s="123">
        <f t="shared" si="6"/>
        <v>0</v>
      </c>
      <c r="X58" s="129" t="str">
        <f t="shared" si="7"/>
        <v>не фин.</v>
      </c>
      <c r="Y58" s="153">
        <f t="shared" si="8"/>
      </c>
      <c r="Z58" s="147"/>
      <c r="AA58" s="142"/>
      <c r="AB58" s="143"/>
      <c r="AC58" s="143"/>
      <c r="AD58" s="143"/>
      <c r="AE58" s="148"/>
      <c r="AF58" s="145"/>
      <c r="AG58" s="148">
        <f t="shared" si="9"/>
      </c>
      <c r="AH58" s="143">
        <f t="shared" si="10"/>
        <v>0</v>
      </c>
      <c r="AI58" s="149" t="str">
        <f t="shared" si="11"/>
        <v>не фин.</v>
      </c>
      <c r="AJ58" s="160">
        <f t="shared" si="12"/>
      </c>
      <c r="AK58" s="64">
        <f t="shared" si="13"/>
      </c>
      <c r="AL58" s="77" t="str">
        <f t="shared" si="14"/>
        <v>не фин.</v>
      </c>
      <c r="AM58" s="71">
        <f t="shared" si="15"/>
        <v>4</v>
      </c>
      <c r="AN58" s="75">
        <f t="shared" si="16"/>
        <v>0</v>
      </c>
      <c r="AO58" s="74"/>
      <c r="AP58" s="36">
        <f t="shared" si="0"/>
      </c>
      <c r="AQ58" s="86"/>
      <c r="AR58" s="103">
        <f t="shared" si="40"/>
        <v>0</v>
      </c>
      <c r="AS58" s="172" t="str">
        <f t="shared" si="41"/>
        <v>не фин.</v>
      </c>
      <c r="AT58" s="166">
        <f t="shared" si="17"/>
        <v>0</v>
      </c>
      <c r="AU58" s="169"/>
      <c r="AV58" s="92">
        <f t="shared" si="42"/>
        <v>0</v>
      </c>
      <c r="AW58" s="96"/>
      <c r="AX58" s="104">
        <f t="shared" si="21"/>
      </c>
      <c r="AY58" s="83">
        <f t="shared" si="4"/>
      </c>
      <c r="AZ58" s="9"/>
      <c r="BA58" s="10"/>
    </row>
    <row r="59" spans="1:53" s="8" customFormat="1" ht="14.25">
      <c r="A59" s="39">
        <v>54</v>
      </c>
      <c r="B59" s="39"/>
      <c r="C59" s="37"/>
      <c r="D59" s="41"/>
      <c r="E59" s="37"/>
      <c r="F59" s="1"/>
      <c r="G59" s="1"/>
      <c r="H59" s="1"/>
      <c r="I59" s="1"/>
      <c r="J59" s="78"/>
      <c r="K59" s="78"/>
      <c r="L59" s="78"/>
      <c r="M59" s="42"/>
      <c r="N59" s="97"/>
      <c r="O59" s="127"/>
      <c r="P59" s="122"/>
      <c r="Q59" s="123"/>
      <c r="R59" s="123"/>
      <c r="S59" s="123"/>
      <c r="T59" s="128"/>
      <c r="U59" s="125"/>
      <c r="V59" s="128">
        <f t="shared" si="5"/>
      </c>
      <c r="W59" s="123">
        <f t="shared" si="6"/>
        <v>0</v>
      </c>
      <c r="X59" s="129" t="str">
        <f t="shared" si="7"/>
        <v>не фин.</v>
      </c>
      <c r="Y59" s="153">
        <f t="shared" si="8"/>
      </c>
      <c r="Z59" s="147"/>
      <c r="AA59" s="142"/>
      <c r="AB59" s="143"/>
      <c r="AC59" s="143"/>
      <c r="AD59" s="143"/>
      <c r="AE59" s="148"/>
      <c r="AF59" s="145"/>
      <c r="AG59" s="148">
        <f t="shared" si="9"/>
      </c>
      <c r="AH59" s="143">
        <f t="shared" si="10"/>
        <v>0</v>
      </c>
      <c r="AI59" s="149" t="str">
        <f t="shared" si="11"/>
        <v>не фин.</v>
      </c>
      <c r="AJ59" s="160">
        <f t="shared" si="12"/>
      </c>
      <c r="AK59" s="64">
        <f t="shared" si="13"/>
      </c>
      <c r="AL59" s="77" t="str">
        <f t="shared" si="14"/>
        <v>не фин.</v>
      </c>
      <c r="AM59" s="71">
        <f t="shared" si="15"/>
        <v>4</v>
      </c>
      <c r="AN59" s="75">
        <f t="shared" si="16"/>
        <v>0</v>
      </c>
      <c r="AO59" s="74"/>
      <c r="AP59" s="36">
        <f t="shared" si="0"/>
      </c>
      <c r="AQ59" s="86"/>
      <c r="AR59" s="105">
        <f t="shared" si="40"/>
        <v>0</v>
      </c>
      <c r="AS59" s="173" t="str">
        <f t="shared" si="41"/>
        <v>не фин.</v>
      </c>
      <c r="AT59" s="167">
        <f t="shared" si="17"/>
        <v>0</v>
      </c>
      <c r="AU59" s="170"/>
      <c r="AV59" s="93">
        <f t="shared" si="42"/>
        <v>0</v>
      </c>
      <c r="AW59" s="94"/>
      <c r="AX59" s="106">
        <f t="shared" si="21"/>
      </c>
      <c r="AY59" s="83">
        <f t="shared" si="4"/>
      </c>
      <c r="AZ59" s="9"/>
      <c r="BA59" s="10"/>
    </row>
    <row r="60" spans="1:53" s="8" customFormat="1" ht="14.25">
      <c r="A60" s="39">
        <v>55</v>
      </c>
      <c r="B60" s="39"/>
      <c r="C60" s="37"/>
      <c r="D60" s="41"/>
      <c r="E60" s="37"/>
      <c r="F60" s="1"/>
      <c r="G60" s="1"/>
      <c r="H60" s="1"/>
      <c r="I60" s="1"/>
      <c r="J60" s="78"/>
      <c r="K60" s="78"/>
      <c r="L60" s="78"/>
      <c r="M60" s="42"/>
      <c r="N60" s="97"/>
      <c r="O60" s="127"/>
      <c r="P60" s="122"/>
      <c r="Q60" s="123"/>
      <c r="R60" s="123"/>
      <c r="S60" s="123"/>
      <c r="T60" s="128"/>
      <c r="U60" s="125"/>
      <c r="V60" s="128">
        <f t="shared" si="5"/>
      </c>
      <c r="W60" s="123">
        <f t="shared" si="6"/>
        <v>0</v>
      </c>
      <c r="X60" s="129" t="str">
        <f t="shared" si="7"/>
        <v>не фин.</v>
      </c>
      <c r="Y60" s="153">
        <f t="shared" si="8"/>
      </c>
      <c r="Z60" s="147"/>
      <c r="AA60" s="142"/>
      <c r="AB60" s="143"/>
      <c r="AC60" s="143"/>
      <c r="AD60" s="143"/>
      <c r="AE60" s="148"/>
      <c r="AF60" s="145"/>
      <c r="AG60" s="148">
        <f t="shared" si="9"/>
      </c>
      <c r="AH60" s="143">
        <f t="shared" si="10"/>
        <v>0</v>
      </c>
      <c r="AI60" s="149" t="str">
        <f t="shared" si="11"/>
        <v>не фин.</v>
      </c>
      <c r="AJ60" s="160">
        <f t="shared" si="12"/>
      </c>
      <c r="AK60" s="64">
        <f t="shared" si="13"/>
      </c>
      <c r="AL60" s="77" t="str">
        <f t="shared" si="14"/>
        <v>не фин.</v>
      </c>
      <c r="AM60" s="71">
        <f t="shared" si="15"/>
        <v>4</v>
      </c>
      <c r="AN60" s="75">
        <f t="shared" si="16"/>
        <v>0</v>
      </c>
      <c r="AO60" s="74"/>
      <c r="AP60" s="36">
        <f t="shared" si="0"/>
      </c>
      <c r="AQ60" s="86"/>
      <c r="AR60" s="101">
        <f aca="true" t="shared" si="43" ref="AR60:AR65">SUM($AK$60:$AK$65)</f>
        <v>0</v>
      </c>
      <c r="AS60" s="171" t="str">
        <f aca="true" t="shared" si="44" ref="AS60:AS65">IF(COUNTIF($AL$60:$AL$65,"прев. КВ")&gt;0,"прев. КВ",IF(AV60&gt;0,"сн с этапов",IF(COUNTIF($AL$60:$AL$65,"не фин.")&gt;0,"не фин.",AR60)))</f>
        <v>не фин.</v>
      </c>
      <c r="AT60" s="165">
        <f t="shared" si="17"/>
        <v>0</v>
      </c>
      <c r="AU60" s="168"/>
      <c r="AV60" s="91">
        <f aca="true" t="shared" si="45" ref="AV60:AV65">SUM($AN$60:$AN$65)</f>
        <v>0</v>
      </c>
      <c r="AW60" s="95"/>
      <c r="AX60" s="102">
        <f t="shared" si="21"/>
      </c>
      <c r="AY60" s="83">
        <f t="shared" si="4"/>
      </c>
      <c r="AZ60" s="9"/>
      <c r="BA60" s="10"/>
    </row>
    <row r="61" spans="1:53" s="8" customFormat="1" ht="14.25">
      <c r="A61" s="39">
        <v>56</v>
      </c>
      <c r="B61" s="39"/>
      <c r="C61" s="37"/>
      <c r="D61" s="41"/>
      <c r="E61" s="37"/>
      <c r="F61" s="1"/>
      <c r="G61" s="1"/>
      <c r="H61" s="1"/>
      <c r="I61" s="1"/>
      <c r="J61" s="78"/>
      <c r="K61" s="78"/>
      <c r="L61" s="78"/>
      <c r="M61" s="42"/>
      <c r="N61" s="97"/>
      <c r="O61" s="127"/>
      <c r="P61" s="122"/>
      <c r="Q61" s="123"/>
      <c r="R61" s="123"/>
      <c r="S61" s="123"/>
      <c r="T61" s="128"/>
      <c r="U61" s="125"/>
      <c r="V61" s="128">
        <f t="shared" si="5"/>
      </c>
      <c r="W61" s="123">
        <f t="shared" si="6"/>
        <v>0</v>
      </c>
      <c r="X61" s="129" t="str">
        <f t="shared" si="7"/>
        <v>не фин.</v>
      </c>
      <c r="Y61" s="153">
        <f t="shared" si="8"/>
      </c>
      <c r="Z61" s="147"/>
      <c r="AA61" s="142"/>
      <c r="AB61" s="143"/>
      <c r="AC61" s="143"/>
      <c r="AD61" s="143"/>
      <c r="AE61" s="148"/>
      <c r="AF61" s="145"/>
      <c r="AG61" s="148">
        <f t="shared" si="9"/>
      </c>
      <c r="AH61" s="143">
        <f t="shared" si="10"/>
        <v>0</v>
      </c>
      <c r="AI61" s="149" t="str">
        <f t="shared" si="11"/>
        <v>не фин.</v>
      </c>
      <c r="AJ61" s="160">
        <f t="shared" si="12"/>
      </c>
      <c r="AK61" s="64">
        <f t="shared" si="13"/>
      </c>
      <c r="AL61" s="77" t="str">
        <f t="shared" si="14"/>
        <v>не фин.</v>
      </c>
      <c r="AM61" s="71">
        <f t="shared" si="15"/>
        <v>4</v>
      </c>
      <c r="AN61" s="75">
        <f t="shared" si="16"/>
        <v>0</v>
      </c>
      <c r="AO61" s="74"/>
      <c r="AP61" s="36">
        <f t="shared" si="0"/>
      </c>
      <c r="AQ61" s="86"/>
      <c r="AR61" s="103">
        <f t="shared" si="43"/>
        <v>0</v>
      </c>
      <c r="AS61" s="172" t="str">
        <f t="shared" si="44"/>
        <v>не фин.</v>
      </c>
      <c r="AT61" s="166">
        <f t="shared" si="17"/>
        <v>0</v>
      </c>
      <c r="AU61" s="169"/>
      <c r="AV61" s="92">
        <f t="shared" si="45"/>
        <v>0</v>
      </c>
      <c r="AW61" s="96"/>
      <c r="AX61" s="104">
        <f t="shared" si="21"/>
      </c>
      <c r="AY61" s="83">
        <f t="shared" si="4"/>
      </c>
      <c r="AZ61" s="9"/>
      <c r="BA61" s="10"/>
    </row>
    <row r="62" spans="1:53" s="8" customFormat="1" ht="14.25">
      <c r="A62" s="39">
        <v>57</v>
      </c>
      <c r="B62" s="39"/>
      <c r="C62" s="37"/>
      <c r="D62" s="41"/>
      <c r="E62" s="37"/>
      <c r="F62" s="1"/>
      <c r="G62" s="1"/>
      <c r="H62" s="1"/>
      <c r="I62" s="1"/>
      <c r="J62" s="78"/>
      <c r="K62" s="78"/>
      <c r="L62" s="78"/>
      <c r="M62" s="42"/>
      <c r="N62" s="97"/>
      <c r="O62" s="127"/>
      <c r="P62" s="122"/>
      <c r="Q62" s="123"/>
      <c r="R62" s="123"/>
      <c r="S62" s="123"/>
      <c r="T62" s="128"/>
      <c r="U62" s="125"/>
      <c r="V62" s="128">
        <f t="shared" si="5"/>
      </c>
      <c r="W62" s="123">
        <f t="shared" si="6"/>
        <v>0</v>
      </c>
      <c r="X62" s="129" t="str">
        <f t="shared" si="7"/>
        <v>не фин.</v>
      </c>
      <c r="Y62" s="153">
        <f t="shared" si="8"/>
      </c>
      <c r="Z62" s="147"/>
      <c r="AA62" s="142"/>
      <c r="AB62" s="143"/>
      <c r="AC62" s="143"/>
      <c r="AD62" s="143"/>
      <c r="AE62" s="148"/>
      <c r="AF62" s="145"/>
      <c r="AG62" s="148">
        <f t="shared" si="9"/>
      </c>
      <c r="AH62" s="143">
        <f t="shared" si="10"/>
        <v>0</v>
      </c>
      <c r="AI62" s="149" t="str">
        <f t="shared" si="11"/>
        <v>не фин.</v>
      </c>
      <c r="AJ62" s="160">
        <f t="shared" si="12"/>
      </c>
      <c r="AK62" s="64">
        <f t="shared" si="13"/>
      </c>
      <c r="AL62" s="77" t="str">
        <f t="shared" si="14"/>
        <v>не фин.</v>
      </c>
      <c r="AM62" s="71">
        <f t="shared" si="15"/>
        <v>4</v>
      </c>
      <c r="AN62" s="75">
        <f t="shared" si="16"/>
        <v>0</v>
      </c>
      <c r="AO62" s="74"/>
      <c r="AP62" s="36">
        <f t="shared" si="0"/>
      </c>
      <c r="AQ62" s="86"/>
      <c r="AR62" s="103">
        <f t="shared" si="43"/>
        <v>0</v>
      </c>
      <c r="AS62" s="172" t="str">
        <f t="shared" si="44"/>
        <v>не фин.</v>
      </c>
      <c r="AT62" s="166">
        <f t="shared" si="17"/>
        <v>0</v>
      </c>
      <c r="AU62" s="169"/>
      <c r="AV62" s="92">
        <f t="shared" si="45"/>
        <v>0</v>
      </c>
      <c r="AW62" s="96"/>
      <c r="AX62" s="104">
        <f t="shared" si="21"/>
      </c>
      <c r="AY62" s="83">
        <f t="shared" si="4"/>
      </c>
      <c r="AZ62" s="9"/>
      <c r="BA62" s="10"/>
    </row>
    <row r="63" spans="1:53" s="8" customFormat="1" ht="14.25">
      <c r="A63" s="39">
        <v>58</v>
      </c>
      <c r="B63" s="39"/>
      <c r="C63" s="37"/>
      <c r="D63" s="41"/>
      <c r="E63" s="37"/>
      <c r="F63" s="1"/>
      <c r="G63" s="1"/>
      <c r="H63" s="1"/>
      <c r="I63" s="1"/>
      <c r="J63" s="78"/>
      <c r="K63" s="78"/>
      <c r="L63" s="78"/>
      <c r="M63" s="42"/>
      <c r="N63" s="97"/>
      <c r="O63" s="127"/>
      <c r="P63" s="122"/>
      <c r="Q63" s="123"/>
      <c r="R63" s="123"/>
      <c r="S63" s="123"/>
      <c r="T63" s="128"/>
      <c r="U63" s="125"/>
      <c r="V63" s="128">
        <f t="shared" si="5"/>
      </c>
      <c r="W63" s="123">
        <f t="shared" si="6"/>
        <v>0</v>
      </c>
      <c r="X63" s="129" t="str">
        <f t="shared" si="7"/>
        <v>не фин.</v>
      </c>
      <c r="Y63" s="153">
        <f t="shared" si="8"/>
      </c>
      <c r="Z63" s="147"/>
      <c r="AA63" s="142"/>
      <c r="AB63" s="143"/>
      <c r="AC63" s="143"/>
      <c r="AD63" s="143"/>
      <c r="AE63" s="148"/>
      <c r="AF63" s="145"/>
      <c r="AG63" s="148">
        <f t="shared" si="9"/>
      </c>
      <c r="AH63" s="143">
        <f t="shared" si="10"/>
        <v>0</v>
      </c>
      <c r="AI63" s="149" t="str">
        <f t="shared" si="11"/>
        <v>не фин.</v>
      </c>
      <c r="AJ63" s="160">
        <f t="shared" si="12"/>
      </c>
      <c r="AK63" s="64">
        <f t="shared" si="13"/>
      </c>
      <c r="AL63" s="77" t="str">
        <f t="shared" si="14"/>
        <v>не фин.</v>
      </c>
      <c r="AM63" s="71">
        <f t="shared" si="15"/>
        <v>4</v>
      </c>
      <c r="AN63" s="75">
        <f t="shared" si="16"/>
        <v>0</v>
      </c>
      <c r="AO63" s="74"/>
      <c r="AP63" s="36">
        <f t="shared" si="0"/>
      </c>
      <c r="AQ63" s="86"/>
      <c r="AR63" s="103">
        <f t="shared" si="43"/>
        <v>0</v>
      </c>
      <c r="AS63" s="172" t="str">
        <f t="shared" si="44"/>
        <v>не фин.</v>
      </c>
      <c r="AT63" s="166">
        <f t="shared" si="17"/>
        <v>0</v>
      </c>
      <c r="AU63" s="169"/>
      <c r="AV63" s="92">
        <f t="shared" si="45"/>
        <v>0</v>
      </c>
      <c r="AW63" s="96"/>
      <c r="AX63" s="104">
        <f t="shared" si="21"/>
      </c>
      <c r="AY63" s="83">
        <f t="shared" si="4"/>
      </c>
      <c r="AZ63" s="9"/>
      <c r="BA63" s="10"/>
    </row>
    <row r="64" spans="1:53" s="8" customFormat="1" ht="14.25">
      <c r="A64" s="39">
        <v>59</v>
      </c>
      <c r="B64" s="39"/>
      <c r="C64" s="37"/>
      <c r="D64" s="41"/>
      <c r="E64" s="37"/>
      <c r="F64" s="1"/>
      <c r="G64" s="1"/>
      <c r="H64" s="1"/>
      <c r="I64" s="1"/>
      <c r="J64" s="78"/>
      <c r="K64" s="78"/>
      <c r="L64" s="78"/>
      <c r="M64" s="42"/>
      <c r="N64" s="97"/>
      <c r="O64" s="127"/>
      <c r="P64" s="122"/>
      <c r="Q64" s="123"/>
      <c r="R64" s="123"/>
      <c r="S64" s="123"/>
      <c r="T64" s="128"/>
      <c r="U64" s="125"/>
      <c r="V64" s="128">
        <f t="shared" si="5"/>
      </c>
      <c r="W64" s="123">
        <f t="shared" si="6"/>
        <v>0</v>
      </c>
      <c r="X64" s="129" t="str">
        <f t="shared" si="7"/>
        <v>не фин.</v>
      </c>
      <c r="Y64" s="153">
        <f t="shared" si="8"/>
      </c>
      <c r="Z64" s="147"/>
      <c r="AA64" s="142"/>
      <c r="AB64" s="143"/>
      <c r="AC64" s="143"/>
      <c r="AD64" s="143"/>
      <c r="AE64" s="148"/>
      <c r="AF64" s="145"/>
      <c r="AG64" s="148">
        <f t="shared" si="9"/>
      </c>
      <c r="AH64" s="143">
        <f t="shared" si="10"/>
        <v>0</v>
      </c>
      <c r="AI64" s="149" t="str">
        <f t="shared" si="11"/>
        <v>не фин.</v>
      </c>
      <c r="AJ64" s="160">
        <f t="shared" si="12"/>
      </c>
      <c r="AK64" s="64">
        <f t="shared" si="13"/>
      </c>
      <c r="AL64" s="77" t="str">
        <f t="shared" si="14"/>
        <v>не фин.</v>
      </c>
      <c r="AM64" s="71">
        <f t="shared" si="15"/>
        <v>4</v>
      </c>
      <c r="AN64" s="75">
        <f t="shared" si="16"/>
        <v>0</v>
      </c>
      <c r="AO64" s="74"/>
      <c r="AP64" s="36">
        <f t="shared" si="0"/>
      </c>
      <c r="AQ64" s="86"/>
      <c r="AR64" s="103">
        <f t="shared" si="43"/>
        <v>0</v>
      </c>
      <c r="AS64" s="172" t="str">
        <f t="shared" si="44"/>
        <v>не фин.</v>
      </c>
      <c r="AT64" s="166">
        <f t="shared" si="17"/>
        <v>0</v>
      </c>
      <c r="AU64" s="169"/>
      <c r="AV64" s="92">
        <f t="shared" si="45"/>
        <v>0</v>
      </c>
      <c r="AW64" s="96"/>
      <c r="AX64" s="104">
        <f t="shared" si="21"/>
      </c>
      <c r="AY64" s="83">
        <f t="shared" si="4"/>
      </c>
      <c r="AZ64" s="9"/>
      <c r="BA64" s="10"/>
    </row>
    <row r="65" spans="1:53" s="8" customFormat="1" ht="14.25">
      <c r="A65" s="39">
        <v>60</v>
      </c>
      <c r="B65" s="39"/>
      <c r="C65" s="37"/>
      <c r="D65" s="41"/>
      <c r="E65" s="37"/>
      <c r="F65" s="1"/>
      <c r="G65" s="1"/>
      <c r="H65" s="1"/>
      <c r="I65" s="1"/>
      <c r="J65" s="78"/>
      <c r="K65" s="78"/>
      <c r="L65" s="78"/>
      <c r="M65" s="42"/>
      <c r="N65" s="97"/>
      <c r="O65" s="127"/>
      <c r="P65" s="122"/>
      <c r="Q65" s="123"/>
      <c r="R65" s="123"/>
      <c r="S65" s="123"/>
      <c r="T65" s="128"/>
      <c r="U65" s="125"/>
      <c r="V65" s="128">
        <f t="shared" si="5"/>
      </c>
      <c r="W65" s="123">
        <f t="shared" si="6"/>
        <v>0</v>
      </c>
      <c r="X65" s="129" t="str">
        <f t="shared" si="7"/>
        <v>не фин.</v>
      </c>
      <c r="Y65" s="153">
        <f t="shared" si="8"/>
      </c>
      <c r="Z65" s="147"/>
      <c r="AA65" s="142"/>
      <c r="AB65" s="143"/>
      <c r="AC65" s="143"/>
      <c r="AD65" s="143"/>
      <c r="AE65" s="148"/>
      <c r="AF65" s="145"/>
      <c r="AG65" s="148">
        <f t="shared" si="9"/>
      </c>
      <c r="AH65" s="143">
        <f t="shared" si="10"/>
        <v>0</v>
      </c>
      <c r="AI65" s="149" t="str">
        <f t="shared" si="11"/>
        <v>не фин.</v>
      </c>
      <c r="AJ65" s="160">
        <f t="shared" si="12"/>
      </c>
      <c r="AK65" s="64">
        <f t="shared" si="13"/>
      </c>
      <c r="AL65" s="77" t="str">
        <f t="shared" si="14"/>
        <v>не фин.</v>
      </c>
      <c r="AM65" s="71">
        <f t="shared" si="15"/>
        <v>4</v>
      </c>
      <c r="AN65" s="75">
        <f t="shared" si="16"/>
        <v>0</v>
      </c>
      <c r="AO65" s="74"/>
      <c r="AP65" s="36">
        <f t="shared" si="0"/>
      </c>
      <c r="AQ65" s="86"/>
      <c r="AR65" s="105">
        <f t="shared" si="43"/>
        <v>0</v>
      </c>
      <c r="AS65" s="173" t="str">
        <f t="shared" si="44"/>
        <v>не фин.</v>
      </c>
      <c r="AT65" s="167">
        <f t="shared" si="17"/>
        <v>0</v>
      </c>
      <c r="AU65" s="170"/>
      <c r="AV65" s="93">
        <f t="shared" si="45"/>
        <v>0</v>
      </c>
      <c r="AW65" s="94"/>
      <c r="AX65" s="106">
        <f t="shared" si="21"/>
      </c>
      <c r="AY65" s="83">
        <f t="shared" si="4"/>
      </c>
      <c r="AZ65" s="9"/>
      <c r="BA65" s="10"/>
    </row>
    <row r="66" spans="1:53" s="8" customFormat="1" ht="14.25">
      <c r="A66" s="39">
        <v>61</v>
      </c>
      <c r="B66" s="39"/>
      <c r="C66" s="37"/>
      <c r="D66" s="41"/>
      <c r="E66" s="37"/>
      <c r="F66" s="1"/>
      <c r="G66" s="1"/>
      <c r="H66" s="1"/>
      <c r="I66" s="1"/>
      <c r="J66" s="78"/>
      <c r="K66" s="78"/>
      <c r="L66" s="78"/>
      <c r="M66" s="42"/>
      <c r="N66" s="97"/>
      <c r="O66" s="127"/>
      <c r="P66" s="122"/>
      <c r="Q66" s="123"/>
      <c r="R66" s="123"/>
      <c r="S66" s="123"/>
      <c r="T66" s="128"/>
      <c r="U66" s="125"/>
      <c r="V66" s="128">
        <f t="shared" si="5"/>
      </c>
      <c r="W66" s="123">
        <f t="shared" si="6"/>
        <v>0</v>
      </c>
      <c r="X66" s="129" t="str">
        <f t="shared" si="7"/>
        <v>не фин.</v>
      </c>
      <c r="Y66" s="153">
        <f t="shared" si="8"/>
      </c>
      <c r="Z66" s="147"/>
      <c r="AA66" s="142"/>
      <c r="AB66" s="143"/>
      <c r="AC66" s="143"/>
      <c r="AD66" s="143"/>
      <c r="AE66" s="148"/>
      <c r="AF66" s="145"/>
      <c r="AG66" s="148">
        <f t="shared" si="9"/>
      </c>
      <c r="AH66" s="143">
        <f t="shared" si="10"/>
        <v>0</v>
      </c>
      <c r="AI66" s="149" t="str">
        <f t="shared" si="11"/>
        <v>не фин.</v>
      </c>
      <c r="AJ66" s="160">
        <f t="shared" si="12"/>
      </c>
      <c r="AK66" s="64">
        <f t="shared" si="13"/>
      </c>
      <c r="AL66" s="77" t="str">
        <f t="shared" si="14"/>
        <v>не фин.</v>
      </c>
      <c r="AM66" s="71">
        <f t="shared" si="15"/>
        <v>4</v>
      </c>
      <c r="AN66" s="75">
        <f t="shared" si="16"/>
        <v>0</v>
      </c>
      <c r="AO66" s="74"/>
      <c r="AP66" s="36">
        <f t="shared" si="0"/>
      </c>
      <c r="AQ66" s="86"/>
      <c r="AR66" s="101">
        <f aca="true" t="shared" si="46" ref="AR66:AR71">SUM($AK$66:$AK$71)</f>
        <v>0</v>
      </c>
      <c r="AS66" s="171" t="str">
        <f aca="true" t="shared" si="47" ref="AS66:AS71">IF(COUNTIF($AL$66:$AL$71,"прев. КВ")&gt;0,"прев. КВ",IF(AV66&gt;0,"сн с этапов",IF(COUNTIF($AL$66:$AL$71,"не фин.")&gt;0,"не фин.",AR66)))</f>
        <v>не фин.</v>
      </c>
      <c r="AT66" s="165">
        <f t="shared" si="17"/>
        <v>0</v>
      </c>
      <c r="AU66" s="168"/>
      <c r="AV66" s="91">
        <f aca="true" t="shared" si="48" ref="AV66:AV71">SUM($AN$66:$AN$71)</f>
        <v>0</v>
      </c>
      <c r="AW66" s="95"/>
      <c r="AX66" s="102">
        <f t="shared" si="21"/>
      </c>
      <c r="AY66" s="83">
        <f t="shared" si="4"/>
      </c>
      <c r="AZ66" s="9"/>
      <c r="BA66" s="10"/>
    </row>
    <row r="67" spans="1:53" s="8" customFormat="1" ht="14.25">
      <c r="A67" s="39">
        <v>62</v>
      </c>
      <c r="B67" s="39"/>
      <c r="C67" s="37"/>
      <c r="D67" s="41"/>
      <c r="E67" s="37"/>
      <c r="F67" s="1"/>
      <c r="G67" s="1"/>
      <c r="H67" s="1"/>
      <c r="I67" s="1"/>
      <c r="J67" s="78"/>
      <c r="K67" s="78"/>
      <c r="L67" s="78"/>
      <c r="M67" s="42"/>
      <c r="N67" s="97"/>
      <c r="O67" s="127"/>
      <c r="P67" s="122"/>
      <c r="Q67" s="123"/>
      <c r="R67" s="123"/>
      <c r="S67" s="123"/>
      <c r="T67" s="128"/>
      <c r="U67" s="125"/>
      <c r="V67" s="128">
        <f t="shared" si="5"/>
      </c>
      <c r="W67" s="123">
        <f t="shared" si="6"/>
        <v>0</v>
      </c>
      <c r="X67" s="129" t="str">
        <f t="shared" si="7"/>
        <v>не фин.</v>
      </c>
      <c r="Y67" s="153">
        <f t="shared" si="8"/>
      </c>
      <c r="Z67" s="147"/>
      <c r="AA67" s="142"/>
      <c r="AB67" s="143"/>
      <c r="AC67" s="143"/>
      <c r="AD67" s="143"/>
      <c r="AE67" s="148"/>
      <c r="AF67" s="145"/>
      <c r="AG67" s="148">
        <f t="shared" si="9"/>
      </c>
      <c r="AH67" s="143">
        <f t="shared" si="10"/>
        <v>0</v>
      </c>
      <c r="AI67" s="149" t="str">
        <f t="shared" si="11"/>
        <v>не фин.</v>
      </c>
      <c r="AJ67" s="160">
        <f t="shared" si="12"/>
      </c>
      <c r="AK67" s="64">
        <f t="shared" si="13"/>
      </c>
      <c r="AL67" s="77" t="str">
        <f t="shared" si="14"/>
        <v>не фин.</v>
      </c>
      <c r="AM67" s="71">
        <f t="shared" si="15"/>
        <v>4</v>
      </c>
      <c r="AN67" s="75">
        <f t="shared" si="16"/>
        <v>0</v>
      </c>
      <c r="AO67" s="74"/>
      <c r="AP67" s="36">
        <f t="shared" si="0"/>
      </c>
      <c r="AQ67" s="86"/>
      <c r="AR67" s="103">
        <f t="shared" si="46"/>
        <v>0</v>
      </c>
      <c r="AS67" s="172" t="str">
        <f t="shared" si="47"/>
        <v>не фин.</v>
      </c>
      <c r="AT67" s="166">
        <f t="shared" si="17"/>
        <v>0</v>
      </c>
      <c r="AU67" s="169"/>
      <c r="AV67" s="92">
        <f t="shared" si="48"/>
        <v>0</v>
      </c>
      <c r="AW67" s="96"/>
      <c r="AX67" s="104">
        <f t="shared" si="21"/>
      </c>
      <c r="AY67" s="83">
        <f t="shared" si="4"/>
      </c>
      <c r="AZ67" s="9"/>
      <c r="BA67" s="10"/>
    </row>
    <row r="68" spans="1:53" s="8" customFormat="1" ht="14.25">
      <c r="A68" s="39">
        <v>63</v>
      </c>
      <c r="B68" s="39"/>
      <c r="C68" s="37"/>
      <c r="D68" s="41"/>
      <c r="E68" s="37"/>
      <c r="F68" s="1"/>
      <c r="G68" s="1"/>
      <c r="H68" s="1"/>
      <c r="I68" s="1"/>
      <c r="J68" s="78"/>
      <c r="K68" s="78"/>
      <c r="L68" s="78"/>
      <c r="M68" s="42"/>
      <c r="N68" s="97"/>
      <c r="O68" s="127"/>
      <c r="P68" s="122"/>
      <c r="Q68" s="123"/>
      <c r="R68" s="123"/>
      <c r="S68" s="123"/>
      <c r="T68" s="128"/>
      <c r="U68" s="125"/>
      <c r="V68" s="128">
        <f t="shared" si="5"/>
      </c>
      <c r="W68" s="123">
        <f t="shared" si="6"/>
        <v>0</v>
      </c>
      <c r="X68" s="129" t="str">
        <f t="shared" si="7"/>
        <v>не фин.</v>
      </c>
      <c r="Y68" s="153">
        <f t="shared" si="8"/>
      </c>
      <c r="Z68" s="147"/>
      <c r="AA68" s="142"/>
      <c r="AB68" s="143"/>
      <c r="AC68" s="143"/>
      <c r="AD68" s="143"/>
      <c r="AE68" s="148"/>
      <c r="AF68" s="145"/>
      <c r="AG68" s="148">
        <f t="shared" si="9"/>
      </c>
      <c r="AH68" s="143">
        <f t="shared" si="10"/>
        <v>0</v>
      </c>
      <c r="AI68" s="149" t="str">
        <f t="shared" si="11"/>
        <v>не фин.</v>
      </c>
      <c r="AJ68" s="160">
        <f t="shared" si="12"/>
      </c>
      <c r="AK68" s="64">
        <f t="shared" si="13"/>
      </c>
      <c r="AL68" s="77" t="str">
        <f t="shared" si="14"/>
        <v>не фин.</v>
      </c>
      <c r="AM68" s="71">
        <f t="shared" si="15"/>
        <v>4</v>
      </c>
      <c r="AN68" s="75">
        <f t="shared" si="16"/>
        <v>0</v>
      </c>
      <c r="AO68" s="74"/>
      <c r="AP68" s="36">
        <f t="shared" si="0"/>
      </c>
      <c r="AQ68" s="86"/>
      <c r="AR68" s="103">
        <f t="shared" si="46"/>
        <v>0</v>
      </c>
      <c r="AS68" s="172" t="str">
        <f t="shared" si="47"/>
        <v>не фин.</v>
      </c>
      <c r="AT68" s="166">
        <f t="shared" si="17"/>
        <v>0</v>
      </c>
      <c r="AU68" s="169"/>
      <c r="AV68" s="92">
        <f t="shared" si="48"/>
        <v>0</v>
      </c>
      <c r="AW68" s="96"/>
      <c r="AX68" s="104">
        <f t="shared" si="21"/>
      </c>
      <c r="AY68" s="83">
        <f t="shared" si="4"/>
      </c>
      <c r="AZ68" s="9"/>
      <c r="BA68" s="10"/>
    </row>
    <row r="69" spans="1:53" s="8" customFormat="1" ht="14.25">
      <c r="A69" s="39">
        <v>64</v>
      </c>
      <c r="B69" s="39"/>
      <c r="C69" s="37"/>
      <c r="D69" s="41"/>
      <c r="E69" s="37"/>
      <c r="F69" s="1"/>
      <c r="G69" s="1"/>
      <c r="H69" s="1"/>
      <c r="I69" s="1"/>
      <c r="J69" s="78"/>
      <c r="K69" s="78"/>
      <c r="L69" s="78"/>
      <c r="M69" s="42"/>
      <c r="N69" s="97"/>
      <c r="O69" s="127"/>
      <c r="P69" s="122"/>
      <c r="Q69" s="123"/>
      <c r="R69" s="123"/>
      <c r="S69" s="123"/>
      <c r="T69" s="128"/>
      <c r="U69" s="125"/>
      <c r="V69" s="128">
        <f t="shared" si="5"/>
      </c>
      <c r="W69" s="123">
        <f t="shared" si="6"/>
        <v>0</v>
      </c>
      <c r="X69" s="129" t="str">
        <f t="shared" si="7"/>
        <v>не фин.</v>
      </c>
      <c r="Y69" s="153">
        <f t="shared" si="8"/>
      </c>
      <c r="Z69" s="147"/>
      <c r="AA69" s="142"/>
      <c r="AB69" s="143"/>
      <c r="AC69" s="143"/>
      <c r="AD69" s="143"/>
      <c r="AE69" s="148"/>
      <c r="AF69" s="145"/>
      <c r="AG69" s="148">
        <f t="shared" si="9"/>
      </c>
      <c r="AH69" s="143">
        <f t="shared" si="10"/>
        <v>0</v>
      </c>
      <c r="AI69" s="149" t="str">
        <f t="shared" si="11"/>
        <v>не фин.</v>
      </c>
      <c r="AJ69" s="160">
        <f t="shared" si="12"/>
      </c>
      <c r="AK69" s="64">
        <f t="shared" si="13"/>
      </c>
      <c r="AL69" s="77" t="str">
        <f t="shared" si="14"/>
        <v>не фин.</v>
      </c>
      <c r="AM69" s="71">
        <f t="shared" si="15"/>
        <v>4</v>
      </c>
      <c r="AN69" s="75">
        <f t="shared" si="16"/>
        <v>0</v>
      </c>
      <c r="AO69" s="74"/>
      <c r="AP69" s="36">
        <f t="shared" si="0"/>
      </c>
      <c r="AQ69" s="86"/>
      <c r="AR69" s="103">
        <f t="shared" si="46"/>
        <v>0</v>
      </c>
      <c r="AS69" s="172" t="str">
        <f t="shared" si="47"/>
        <v>не фин.</v>
      </c>
      <c r="AT69" s="166">
        <f t="shared" si="17"/>
        <v>0</v>
      </c>
      <c r="AU69" s="169"/>
      <c r="AV69" s="92">
        <f t="shared" si="48"/>
        <v>0</v>
      </c>
      <c r="AW69" s="96"/>
      <c r="AX69" s="104">
        <f t="shared" si="21"/>
      </c>
      <c r="AY69" s="83">
        <f t="shared" si="4"/>
      </c>
      <c r="AZ69" s="9"/>
      <c r="BA69" s="10"/>
    </row>
    <row r="70" spans="1:53" s="8" customFormat="1" ht="14.25">
      <c r="A70" s="39">
        <v>65</v>
      </c>
      <c r="B70" s="39"/>
      <c r="C70" s="37"/>
      <c r="D70" s="41"/>
      <c r="E70" s="37"/>
      <c r="F70" s="1"/>
      <c r="G70" s="1"/>
      <c r="H70" s="1"/>
      <c r="I70" s="1"/>
      <c r="J70" s="78"/>
      <c r="K70" s="78"/>
      <c r="L70" s="78"/>
      <c r="M70" s="42"/>
      <c r="N70" s="97"/>
      <c r="O70" s="127"/>
      <c r="P70" s="122"/>
      <c r="Q70" s="123"/>
      <c r="R70" s="123"/>
      <c r="S70" s="123"/>
      <c r="T70" s="128"/>
      <c r="U70" s="125"/>
      <c r="V70" s="128">
        <f t="shared" si="5"/>
      </c>
      <c r="W70" s="123">
        <f t="shared" si="6"/>
        <v>0</v>
      </c>
      <c r="X70" s="129" t="str">
        <f t="shared" si="7"/>
        <v>не фин.</v>
      </c>
      <c r="Y70" s="153">
        <f t="shared" si="8"/>
      </c>
      <c r="Z70" s="147"/>
      <c r="AA70" s="142"/>
      <c r="AB70" s="143"/>
      <c r="AC70" s="143"/>
      <c r="AD70" s="143"/>
      <c r="AE70" s="148"/>
      <c r="AF70" s="145"/>
      <c r="AG70" s="148">
        <f t="shared" si="9"/>
      </c>
      <c r="AH70" s="143">
        <f t="shared" si="10"/>
        <v>0</v>
      </c>
      <c r="AI70" s="149" t="str">
        <f t="shared" si="11"/>
        <v>не фин.</v>
      </c>
      <c r="AJ70" s="160">
        <f t="shared" si="12"/>
      </c>
      <c r="AK70" s="64">
        <f t="shared" si="13"/>
      </c>
      <c r="AL70" s="77" t="str">
        <f t="shared" si="14"/>
        <v>не фин.</v>
      </c>
      <c r="AM70" s="71">
        <f t="shared" si="15"/>
        <v>4</v>
      </c>
      <c r="AN70" s="75">
        <f t="shared" si="16"/>
        <v>0</v>
      </c>
      <c r="AO70" s="74"/>
      <c r="AP70" s="36">
        <f aca="true" t="shared" si="49" ref="AP70:AP85">IF(AM70=0,AL70/SMALL($AL$6:$AL$85,1),"")</f>
      </c>
      <c r="AQ70" s="86"/>
      <c r="AR70" s="103">
        <f t="shared" si="46"/>
        <v>0</v>
      </c>
      <c r="AS70" s="172" t="str">
        <f t="shared" si="47"/>
        <v>не фин.</v>
      </c>
      <c r="AT70" s="166">
        <f t="shared" si="17"/>
        <v>0</v>
      </c>
      <c r="AU70" s="169"/>
      <c r="AV70" s="92">
        <f t="shared" si="48"/>
        <v>0</v>
      </c>
      <c r="AW70" s="96"/>
      <c r="AX70" s="104">
        <f t="shared" si="21"/>
      </c>
      <c r="AY70" s="83">
        <f t="shared" si="4"/>
      </c>
      <c r="AZ70" s="9"/>
      <c r="BA70" s="10"/>
    </row>
    <row r="71" spans="1:53" s="8" customFormat="1" ht="14.25">
      <c r="A71" s="39">
        <v>66</v>
      </c>
      <c r="B71" s="39"/>
      <c r="C71" s="37"/>
      <c r="D71" s="41"/>
      <c r="E71" s="37"/>
      <c r="F71" s="1"/>
      <c r="G71" s="1"/>
      <c r="H71" s="1"/>
      <c r="I71" s="1"/>
      <c r="J71" s="78"/>
      <c r="K71" s="78"/>
      <c r="L71" s="78"/>
      <c r="M71" s="42"/>
      <c r="N71" s="97"/>
      <c r="O71" s="127"/>
      <c r="P71" s="122"/>
      <c r="Q71" s="123"/>
      <c r="R71" s="123"/>
      <c r="S71" s="123"/>
      <c r="T71" s="128"/>
      <c r="U71" s="125"/>
      <c r="V71" s="128">
        <f aca="true" t="shared" si="50" ref="V71:V85">IF(T71&lt;&gt;"",T71-O71-U71,"")</f>
      </c>
      <c r="W71" s="123">
        <f aca="true" t="shared" si="51" ref="W71:W85">COUNTIF(P71:S71,"сн")</f>
        <v>0</v>
      </c>
      <c r="X71" s="129" t="str">
        <f aca="true" t="shared" si="52" ref="X71:X85">IF(V71&lt;&gt;"",IF(T71-O71-U71&gt;$BA$5,"прев. КВ",IF(W71&gt;0,"сн с этапов",T71-O71-U71)),"не фин.")</f>
        <v>не фин.</v>
      </c>
      <c r="Y71" s="153">
        <f aca="true" t="shared" si="53" ref="Y71:Y85">IF(ISNUMBER(X71),RANK(X71,$X$6:$X$85,1),"")</f>
      </c>
      <c r="Z71" s="147"/>
      <c r="AA71" s="142"/>
      <c r="AB71" s="143"/>
      <c r="AC71" s="143"/>
      <c r="AD71" s="143"/>
      <c r="AE71" s="148"/>
      <c r="AF71" s="145"/>
      <c r="AG71" s="148">
        <f aca="true" t="shared" si="54" ref="AG71:AG85">IF(AE71&lt;&gt;"",AE71-Z71-AF71,"")</f>
      </c>
      <c r="AH71" s="143">
        <f aca="true" t="shared" si="55" ref="AH71:AH85">COUNTIF(AA71:AD71,"сн")</f>
        <v>0</v>
      </c>
      <c r="AI71" s="149" t="str">
        <f aca="true" t="shared" si="56" ref="AI71:AI85">IF(AG71&lt;&gt;"",IF(AE71-Z71-AF71&gt;$BA$5,"прев. КВ",IF(AH71&gt;0,"сн с этапов",AE71-Z71-AF71)),"не фин.")</f>
        <v>не фин.</v>
      </c>
      <c r="AJ71" s="160">
        <f aca="true" t="shared" si="57" ref="AJ71:AJ85">IF(ISNUMBER(AI71),RANK(AI71,$AI$6:$AI$85,1),"")</f>
      </c>
      <c r="AK71" s="64">
        <f aca="true" t="shared" si="58" ref="AK71:AK85">IF(AI71="не фин.","",IF(AND(ISNUMBER(X71),ISNUMBER(AI71)),SUM(V71,AG71),"сход"))</f>
      </c>
      <c r="AL71" s="77" t="str">
        <f aca="true" t="shared" si="59" ref="AL71:AL85">IF(AK71&lt;&gt;"",IF(COUNTIF(X71:AI71,"прев. КВ")&gt;0,"прев. КВ",IF(AN71&gt;0,"сн с этапов",AK71)),"не фин.")</f>
        <v>не фин.</v>
      </c>
      <c r="AM71" s="71">
        <f aca="true" t="shared" si="60" ref="AM71:AM85">IF(ISNUMBER(AL71),0,IF(AL71="прев. КВ",2,IF(AL71="сн с этапов",1,IF(AL71="не фин.",4,3))))</f>
        <v>4</v>
      </c>
      <c r="AN71" s="75">
        <f aca="true" t="shared" si="61" ref="AN71:AN85">SUM(W71,AH71)</f>
        <v>0</v>
      </c>
      <c r="AO71" s="74"/>
      <c r="AP71" s="36">
        <f t="shared" si="49"/>
      </c>
      <c r="AQ71" s="86"/>
      <c r="AR71" s="105">
        <f t="shared" si="46"/>
        <v>0</v>
      </c>
      <c r="AS71" s="173" t="str">
        <f t="shared" si="47"/>
        <v>не фин.</v>
      </c>
      <c r="AT71" s="167">
        <f aca="true" t="shared" si="62" ref="AT71:AT77">IF(AS71="прев. КВ",2,IF(AV71&gt;0,1,0))</f>
        <v>0</v>
      </c>
      <c r="AU71" s="170"/>
      <c r="AV71" s="93">
        <f t="shared" si="48"/>
        <v>0</v>
      </c>
      <c r="AW71" s="94"/>
      <c r="AX71" s="106">
        <f t="shared" si="21"/>
      </c>
      <c r="AY71" s="83">
        <f aca="true" t="shared" si="63" ref="AY71:AY85">IF(C71&lt;&gt;"",C71,"")</f>
      </c>
      <c r="AZ71" s="9"/>
      <c r="BA71" s="10"/>
    </row>
    <row r="72" spans="1:53" s="8" customFormat="1" ht="14.25">
      <c r="A72" s="39">
        <v>67</v>
      </c>
      <c r="B72" s="39"/>
      <c r="C72" s="37"/>
      <c r="D72" s="41"/>
      <c r="E72" s="37"/>
      <c r="F72" s="1"/>
      <c r="G72" s="1"/>
      <c r="H72" s="1"/>
      <c r="I72" s="1"/>
      <c r="J72" s="78"/>
      <c r="K72" s="78"/>
      <c r="L72" s="78"/>
      <c r="M72" s="42"/>
      <c r="N72" s="97"/>
      <c r="O72" s="127"/>
      <c r="P72" s="122"/>
      <c r="Q72" s="123"/>
      <c r="R72" s="123"/>
      <c r="S72" s="123"/>
      <c r="T72" s="128"/>
      <c r="U72" s="125"/>
      <c r="V72" s="128">
        <f t="shared" si="50"/>
      </c>
      <c r="W72" s="123">
        <f t="shared" si="51"/>
        <v>0</v>
      </c>
      <c r="X72" s="129" t="str">
        <f t="shared" si="52"/>
        <v>не фин.</v>
      </c>
      <c r="Y72" s="153">
        <f t="shared" si="53"/>
      </c>
      <c r="Z72" s="147"/>
      <c r="AA72" s="142"/>
      <c r="AB72" s="143"/>
      <c r="AC72" s="143"/>
      <c r="AD72" s="143"/>
      <c r="AE72" s="148"/>
      <c r="AF72" s="145"/>
      <c r="AG72" s="148">
        <f t="shared" si="54"/>
      </c>
      <c r="AH72" s="143">
        <f t="shared" si="55"/>
        <v>0</v>
      </c>
      <c r="AI72" s="149" t="str">
        <f t="shared" si="56"/>
        <v>не фин.</v>
      </c>
      <c r="AJ72" s="160">
        <f t="shared" si="57"/>
      </c>
      <c r="AK72" s="64">
        <f t="shared" si="58"/>
      </c>
      <c r="AL72" s="77" t="str">
        <f t="shared" si="59"/>
        <v>не фин.</v>
      </c>
      <c r="AM72" s="71">
        <f t="shared" si="60"/>
        <v>4</v>
      </c>
      <c r="AN72" s="75">
        <f t="shared" si="61"/>
        <v>0</v>
      </c>
      <c r="AO72" s="74"/>
      <c r="AP72" s="36">
        <f t="shared" si="49"/>
      </c>
      <c r="AQ72" s="86"/>
      <c r="AR72" s="101">
        <f aca="true" t="shared" si="64" ref="AR72:AR77">SUM($AK$72:$AK$77)</f>
        <v>0</v>
      </c>
      <c r="AS72" s="171" t="str">
        <f aca="true" t="shared" si="65" ref="AS72:AS77">IF(COUNTIF($AL$72:$AL$77,"прев. КВ")&gt;0,"прев. КВ",IF(AV72&gt;0,"сн с этапов",IF(COUNTIF($AL$72:$AL$77,"не фин.")&gt;0,"не фин.",AR72)))</f>
        <v>не фин.</v>
      </c>
      <c r="AT72" s="165">
        <f t="shared" si="62"/>
        <v>0</v>
      </c>
      <c r="AU72" s="168"/>
      <c r="AV72" s="91">
        <f aca="true" t="shared" si="66" ref="AV72:AV77">SUM($AN$72:$AN$77)</f>
        <v>0</v>
      </c>
      <c r="AW72" s="95"/>
      <c r="AX72" s="102">
        <f t="shared" si="21"/>
      </c>
      <c r="AY72" s="83">
        <f t="shared" si="63"/>
      </c>
      <c r="AZ72" s="9"/>
      <c r="BA72" s="10"/>
    </row>
    <row r="73" spans="1:53" s="8" customFormat="1" ht="14.25">
      <c r="A73" s="39">
        <v>68</v>
      </c>
      <c r="B73" s="39"/>
      <c r="C73" s="37"/>
      <c r="D73" s="41"/>
      <c r="E73" s="37"/>
      <c r="F73" s="1"/>
      <c r="G73" s="1"/>
      <c r="H73" s="1"/>
      <c r="I73" s="1"/>
      <c r="J73" s="78"/>
      <c r="K73" s="78"/>
      <c r="L73" s="78"/>
      <c r="M73" s="42"/>
      <c r="N73" s="97"/>
      <c r="O73" s="127"/>
      <c r="P73" s="122"/>
      <c r="Q73" s="123"/>
      <c r="R73" s="123"/>
      <c r="S73" s="123"/>
      <c r="T73" s="128"/>
      <c r="U73" s="125"/>
      <c r="V73" s="128">
        <f t="shared" si="50"/>
      </c>
      <c r="W73" s="123">
        <f t="shared" si="51"/>
        <v>0</v>
      </c>
      <c r="X73" s="129" t="str">
        <f t="shared" si="52"/>
        <v>не фин.</v>
      </c>
      <c r="Y73" s="153">
        <f t="shared" si="53"/>
      </c>
      <c r="Z73" s="147"/>
      <c r="AA73" s="142"/>
      <c r="AB73" s="143"/>
      <c r="AC73" s="143"/>
      <c r="AD73" s="143"/>
      <c r="AE73" s="148"/>
      <c r="AF73" s="145"/>
      <c r="AG73" s="148">
        <f t="shared" si="54"/>
      </c>
      <c r="AH73" s="143">
        <f t="shared" si="55"/>
        <v>0</v>
      </c>
      <c r="AI73" s="149" t="str">
        <f t="shared" si="56"/>
        <v>не фин.</v>
      </c>
      <c r="AJ73" s="160">
        <f t="shared" si="57"/>
      </c>
      <c r="AK73" s="64">
        <f t="shared" si="58"/>
      </c>
      <c r="AL73" s="77" t="str">
        <f t="shared" si="59"/>
        <v>не фин.</v>
      </c>
      <c r="AM73" s="71">
        <f t="shared" si="60"/>
        <v>4</v>
      </c>
      <c r="AN73" s="75">
        <f t="shared" si="61"/>
        <v>0</v>
      </c>
      <c r="AO73" s="74"/>
      <c r="AP73" s="36">
        <f t="shared" si="49"/>
      </c>
      <c r="AQ73" s="86"/>
      <c r="AR73" s="103">
        <f t="shared" si="64"/>
        <v>0</v>
      </c>
      <c r="AS73" s="172" t="str">
        <f t="shared" si="65"/>
        <v>не фин.</v>
      </c>
      <c r="AT73" s="166">
        <f t="shared" si="62"/>
        <v>0</v>
      </c>
      <c r="AU73" s="169"/>
      <c r="AV73" s="92">
        <f t="shared" si="66"/>
        <v>0</v>
      </c>
      <c r="AW73" s="96"/>
      <c r="AX73" s="104">
        <f t="shared" si="21"/>
      </c>
      <c r="AY73" s="83">
        <f t="shared" si="63"/>
      </c>
      <c r="AZ73" s="9"/>
      <c r="BA73" s="10"/>
    </row>
    <row r="74" spans="1:53" s="8" customFormat="1" ht="14.25">
      <c r="A74" s="39">
        <v>69</v>
      </c>
      <c r="B74" s="39"/>
      <c r="C74" s="37"/>
      <c r="D74" s="41"/>
      <c r="E74" s="37"/>
      <c r="F74" s="1"/>
      <c r="G74" s="1"/>
      <c r="H74" s="1"/>
      <c r="I74" s="1"/>
      <c r="J74" s="78"/>
      <c r="K74" s="78"/>
      <c r="L74" s="78"/>
      <c r="M74" s="42"/>
      <c r="N74" s="97"/>
      <c r="O74" s="127"/>
      <c r="P74" s="122"/>
      <c r="Q74" s="123"/>
      <c r="R74" s="123"/>
      <c r="S74" s="123"/>
      <c r="T74" s="128"/>
      <c r="U74" s="125"/>
      <c r="V74" s="128">
        <f t="shared" si="50"/>
      </c>
      <c r="W74" s="123">
        <f t="shared" si="51"/>
        <v>0</v>
      </c>
      <c r="X74" s="129" t="str">
        <f t="shared" si="52"/>
        <v>не фин.</v>
      </c>
      <c r="Y74" s="153">
        <f t="shared" si="53"/>
      </c>
      <c r="Z74" s="147"/>
      <c r="AA74" s="142"/>
      <c r="AB74" s="143"/>
      <c r="AC74" s="143"/>
      <c r="AD74" s="143"/>
      <c r="AE74" s="148"/>
      <c r="AF74" s="145"/>
      <c r="AG74" s="148">
        <f t="shared" si="54"/>
      </c>
      <c r="AH74" s="143">
        <f t="shared" si="55"/>
        <v>0</v>
      </c>
      <c r="AI74" s="149" t="str">
        <f t="shared" si="56"/>
        <v>не фин.</v>
      </c>
      <c r="AJ74" s="160">
        <f t="shared" si="57"/>
      </c>
      <c r="AK74" s="64">
        <f t="shared" si="58"/>
      </c>
      <c r="AL74" s="77" t="str">
        <f t="shared" si="59"/>
        <v>не фин.</v>
      </c>
      <c r="AM74" s="71">
        <f t="shared" si="60"/>
        <v>4</v>
      </c>
      <c r="AN74" s="75">
        <f t="shared" si="61"/>
        <v>0</v>
      </c>
      <c r="AO74" s="74"/>
      <c r="AP74" s="36">
        <f t="shared" si="49"/>
      </c>
      <c r="AQ74" s="86"/>
      <c r="AR74" s="103">
        <f t="shared" si="64"/>
        <v>0</v>
      </c>
      <c r="AS74" s="172" t="str">
        <f t="shared" si="65"/>
        <v>не фин.</v>
      </c>
      <c r="AT74" s="166">
        <f t="shared" si="62"/>
        <v>0</v>
      </c>
      <c r="AU74" s="169"/>
      <c r="AV74" s="92">
        <f t="shared" si="66"/>
        <v>0</v>
      </c>
      <c r="AW74" s="96"/>
      <c r="AX74" s="104">
        <f t="shared" si="21"/>
      </c>
      <c r="AY74" s="83">
        <f t="shared" si="63"/>
      </c>
      <c r="AZ74" s="9"/>
      <c r="BA74" s="10"/>
    </row>
    <row r="75" spans="1:53" s="8" customFormat="1" ht="14.25">
      <c r="A75" s="39">
        <v>70</v>
      </c>
      <c r="B75" s="39"/>
      <c r="C75" s="37"/>
      <c r="D75" s="41"/>
      <c r="E75" s="37"/>
      <c r="F75" s="1"/>
      <c r="G75" s="1"/>
      <c r="H75" s="1"/>
      <c r="I75" s="1"/>
      <c r="J75" s="78"/>
      <c r="K75" s="78"/>
      <c r="L75" s="78"/>
      <c r="M75" s="42"/>
      <c r="N75" s="97"/>
      <c r="O75" s="127"/>
      <c r="P75" s="122"/>
      <c r="Q75" s="123"/>
      <c r="R75" s="123"/>
      <c r="S75" s="123"/>
      <c r="T75" s="128"/>
      <c r="U75" s="125"/>
      <c r="V75" s="128">
        <f t="shared" si="50"/>
      </c>
      <c r="W75" s="123">
        <f t="shared" si="51"/>
        <v>0</v>
      </c>
      <c r="X75" s="129" t="str">
        <f t="shared" si="52"/>
        <v>не фин.</v>
      </c>
      <c r="Y75" s="153">
        <f t="shared" si="53"/>
      </c>
      <c r="Z75" s="147"/>
      <c r="AA75" s="142"/>
      <c r="AB75" s="143"/>
      <c r="AC75" s="143"/>
      <c r="AD75" s="143"/>
      <c r="AE75" s="148"/>
      <c r="AF75" s="145"/>
      <c r="AG75" s="148">
        <f t="shared" si="54"/>
      </c>
      <c r="AH75" s="143">
        <f t="shared" si="55"/>
        <v>0</v>
      </c>
      <c r="AI75" s="149" t="str">
        <f t="shared" si="56"/>
        <v>не фин.</v>
      </c>
      <c r="AJ75" s="160">
        <f t="shared" si="57"/>
      </c>
      <c r="AK75" s="64">
        <f t="shared" si="58"/>
      </c>
      <c r="AL75" s="77" t="str">
        <f t="shared" si="59"/>
        <v>не фин.</v>
      </c>
      <c r="AM75" s="71">
        <f t="shared" si="60"/>
        <v>4</v>
      </c>
      <c r="AN75" s="75">
        <f t="shared" si="61"/>
        <v>0</v>
      </c>
      <c r="AO75" s="74"/>
      <c r="AP75" s="36">
        <f t="shared" si="49"/>
      </c>
      <c r="AQ75" s="86"/>
      <c r="AR75" s="103">
        <f t="shared" si="64"/>
        <v>0</v>
      </c>
      <c r="AS75" s="172" t="str">
        <f t="shared" si="65"/>
        <v>не фин.</v>
      </c>
      <c r="AT75" s="166">
        <f t="shared" si="62"/>
        <v>0</v>
      </c>
      <c r="AU75" s="169"/>
      <c r="AV75" s="92">
        <f t="shared" si="66"/>
        <v>0</v>
      </c>
      <c r="AW75" s="96"/>
      <c r="AX75" s="104">
        <f t="shared" si="21"/>
      </c>
      <c r="AY75" s="83">
        <f t="shared" si="63"/>
      </c>
      <c r="AZ75" s="9"/>
      <c r="BA75" s="10"/>
    </row>
    <row r="76" spans="1:53" s="8" customFormat="1" ht="14.25">
      <c r="A76" s="39">
        <v>71</v>
      </c>
      <c r="B76" s="39"/>
      <c r="C76" s="37"/>
      <c r="D76" s="41"/>
      <c r="E76" s="37"/>
      <c r="F76" s="1"/>
      <c r="G76" s="1"/>
      <c r="H76" s="1"/>
      <c r="I76" s="1"/>
      <c r="J76" s="78"/>
      <c r="K76" s="78"/>
      <c r="L76" s="78"/>
      <c r="M76" s="42"/>
      <c r="N76" s="97"/>
      <c r="O76" s="127"/>
      <c r="P76" s="122"/>
      <c r="Q76" s="123"/>
      <c r="R76" s="123"/>
      <c r="S76" s="123"/>
      <c r="T76" s="128"/>
      <c r="U76" s="125"/>
      <c r="V76" s="128">
        <f t="shared" si="50"/>
      </c>
      <c r="W76" s="123">
        <f t="shared" si="51"/>
        <v>0</v>
      </c>
      <c r="X76" s="129" t="str">
        <f t="shared" si="52"/>
        <v>не фин.</v>
      </c>
      <c r="Y76" s="153">
        <f t="shared" si="53"/>
      </c>
      <c r="Z76" s="147"/>
      <c r="AA76" s="142"/>
      <c r="AB76" s="143"/>
      <c r="AC76" s="143"/>
      <c r="AD76" s="143"/>
      <c r="AE76" s="148"/>
      <c r="AF76" s="145"/>
      <c r="AG76" s="148">
        <f t="shared" si="54"/>
      </c>
      <c r="AH76" s="143">
        <f t="shared" si="55"/>
        <v>0</v>
      </c>
      <c r="AI76" s="149" t="str">
        <f t="shared" si="56"/>
        <v>не фин.</v>
      </c>
      <c r="AJ76" s="160">
        <f t="shared" si="57"/>
      </c>
      <c r="AK76" s="64">
        <f t="shared" si="58"/>
      </c>
      <c r="AL76" s="77" t="str">
        <f t="shared" si="59"/>
        <v>не фин.</v>
      </c>
      <c r="AM76" s="71">
        <f t="shared" si="60"/>
        <v>4</v>
      </c>
      <c r="AN76" s="75">
        <f t="shared" si="61"/>
        <v>0</v>
      </c>
      <c r="AO76" s="74"/>
      <c r="AP76" s="36">
        <f t="shared" si="49"/>
      </c>
      <c r="AQ76" s="86"/>
      <c r="AR76" s="103">
        <f t="shared" si="64"/>
        <v>0</v>
      </c>
      <c r="AS76" s="172" t="str">
        <f t="shared" si="65"/>
        <v>не фин.</v>
      </c>
      <c r="AT76" s="166">
        <f t="shared" si="62"/>
        <v>0</v>
      </c>
      <c r="AU76" s="169"/>
      <c r="AV76" s="92">
        <f t="shared" si="66"/>
        <v>0</v>
      </c>
      <c r="AW76" s="96"/>
      <c r="AX76" s="104">
        <f aca="true" t="shared" si="67" ref="AX76:AX85">IF(AP76=0,AO76/SMALL($AL$6:$AL$85,1),"")</f>
      </c>
      <c r="AY76" s="83">
        <f t="shared" si="63"/>
      </c>
      <c r="AZ76" s="9"/>
      <c r="BA76" s="10"/>
    </row>
    <row r="77" spans="1:53" s="8" customFormat="1" ht="14.25">
      <c r="A77" s="39">
        <v>72</v>
      </c>
      <c r="B77" s="39"/>
      <c r="C77" s="37"/>
      <c r="D77" s="41"/>
      <c r="E77" s="37"/>
      <c r="F77" s="1"/>
      <c r="G77" s="1"/>
      <c r="H77" s="1"/>
      <c r="I77" s="1"/>
      <c r="J77" s="78"/>
      <c r="K77" s="78"/>
      <c r="L77" s="78"/>
      <c r="M77" s="42"/>
      <c r="N77" s="97"/>
      <c r="O77" s="127"/>
      <c r="P77" s="122"/>
      <c r="Q77" s="123"/>
      <c r="R77" s="123"/>
      <c r="S77" s="123"/>
      <c r="T77" s="128"/>
      <c r="U77" s="125"/>
      <c r="V77" s="128">
        <f t="shared" si="50"/>
      </c>
      <c r="W77" s="123">
        <f t="shared" si="51"/>
        <v>0</v>
      </c>
      <c r="X77" s="129" t="str">
        <f t="shared" si="52"/>
        <v>не фин.</v>
      </c>
      <c r="Y77" s="153">
        <f t="shared" si="53"/>
      </c>
      <c r="Z77" s="147"/>
      <c r="AA77" s="142"/>
      <c r="AB77" s="143"/>
      <c r="AC77" s="143"/>
      <c r="AD77" s="143"/>
      <c r="AE77" s="148"/>
      <c r="AF77" s="145"/>
      <c r="AG77" s="148">
        <f t="shared" si="54"/>
      </c>
      <c r="AH77" s="143">
        <f t="shared" si="55"/>
        <v>0</v>
      </c>
      <c r="AI77" s="149" t="str">
        <f t="shared" si="56"/>
        <v>не фин.</v>
      </c>
      <c r="AJ77" s="160">
        <f t="shared" si="57"/>
      </c>
      <c r="AK77" s="64">
        <f t="shared" si="58"/>
      </c>
      <c r="AL77" s="77" t="str">
        <f t="shared" si="59"/>
        <v>не фин.</v>
      </c>
      <c r="AM77" s="71">
        <f t="shared" si="60"/>
        <v>4</v>
      </c>
      <c r="AN77" s="75">
        <f t="shared" si="61"/>
        <v>0</v>
      </c>
      <c r="AO77" s="74"/>
      <c r="AP77" s="36">
        <f t="shared" si="49"/>
      </c>
      <c r="AQ77" s="86"/>
      <c r="AR77" s="105">
        <f t="shared" si="64"/>
        <v>0</v>
      </c>
      <c r="AS77" s="173" t="str">
        <f t="shared" si="65"/>
        <v>не фин.</v>
      </c>
      <c r="AT77" s="167">
        <f t="shared" si="62"/>
        <v>0</v>
      </c>
      <c r="AU77" s="170"/>
      <c r="AV77" s="93">
        <f t="shared" si="66"/>
        <v>0</v>
      </c>
      <c r="AW77" s="94"/>
      <c r="AX77" s="106">
        <f t="shared" si="67"/>
      </c>
      <c r="AY77" s="83">
        <f t="shared" si="63"/>
      </c>
      <c r="AZ77" s="9"/>
      <c r="BA77" s="10"/>
    </row>
    <row r="78" spans="1:53" s="8" customFormat="1" ht="14.25">
      <c r="A78" s="39">
        <v>73</v>
      </c>
      <c r="B78" s="39"/>
      <c r="C78" s="37"/>
      <c r="D78" s="41"/>
      <c r="E78" s="37"/>
      <c r="F78" s="1"/>
      <c r="G78" s="1"/>
      <c r="H78" s="1"/>
      <c r="I78" s="1"/>
      <c r="J78" s="78"/>
      <c r="K78" s="78"/>
      <c r="L78" s="78"/>
      <c r="M78" s="42"/>
      <c r="N78" s="97"/>
      <c r="O78" s="127"/>
      <c r="P78" s="122"/>
      <c r="Q78" s="123"/>
      <c r="R78" s="123"/>
      <c r="S78" s="123"/>
      <c r="T78" s="128"/>
      <c r="U78" s="125"/>
      <c r="V78" s="128">
        <f t="shared" si="50"/>
      </c>
      <c r="W78" s="123">
        <f t="shared" si="51"/>
        <v>0</v>
      </c>
      <c r="X78" s="129" t="str">
        <f t="shared" si="52"/>
        <v>не фин.</v>
      </c>
      <c r="Y78" s="153">
        <f t="shared" si="53"/>
      </c>
      <c r="Z78" s="147"/>
      <c r="AA78" s="142"/>
      <c r="AB78" s="143"/>
      <c r="AC78" s="143"/>
      <c r="AD78" s="143"/>
      <c r="AE78" s="148"/>
      <c r="AF78" s="145"/>
      <c r="AG78" s="148">
        <f t="shared" si="54"/>
      </c>
      <c r="AH78" s="143">
        <f t="shared" si="55"/>
        <v>0</v>
      </c>
      <c r="AI78" s="149" t="str">
        <f t="shared" si="56"/>
        <v>не фин.</v>
      </c>
      <c r="AJ78" s="160">
        <f t="shared" si="57"/>
      </c>
      <c r="AK78" s="64">
        <f t="shared" si="58"/>
      </c>
      <c r="AL78" s="77" t="str">
        <f t="shared" si="59"/>
        <v>не фин.</v>
      </c>
      <c r="AM78" s="71">
        <f t="shared" si="60"/>
        <v>4</v>
      </c>
      <c r="AN78" s="75">
        <f t="shared" si="61"/>
        <v>0</v>
      </c>
      <c r="AO78" s="74"/>
      <c r="AP78" s="36">
        <f t="shared" si="49"/>
      </c>
      <c r="AQ78" s="86"/>
      <c r="AR78" s="101">
        <f aca="true" t="shared" si="68" ref="AR78:AR83">SUM($AK$78:$AK$83)</f>
        <v>0</v>
      </c>
      <c r="AS78" s="171" t="str">
        <f aca="true" t="shared" si="69" ref="AS78:AS83">IF(COUNTIF($AL$78:$AL$83,"прев. КВ")&gt;0,"прев. КВ",IF(AV78&gt;0,"сн с этапов",IF(COUNTIF($AL$78:$AL$83,"не фин.")&gt;0,"не фин.",AR78)))</f>
        <v>не фин.</v>
      </c>
      <c r="AT78" s="165">
        <f aca="true" t="shared" si="70" ref="AT78:AT83">IF(AS78="прев. КВ",2,IF(AV78&gt;0,1,0))</f>
        <v>0</v>
      </c>
      <c r="AU78" s="168"/>
      <c r="AV78" s="91">
        <f aca="true" t="shared" si="71" ref="AV78:AV83">SUM($AN$78:$AN$83)</f>
        <v>0</v>
      </c>
      <c r="AW78" s="95"/>
      <c r="AX78" s="102">
        <f t="shared" si="67"/>
      </c>
      <c r="AY78" s="83">
        <f t="shared" si="63"/>
      </c>
      <c r="AZ78" s="9"/>
      <c r="BA78" s="10"/>
    </row>
    <row r="79" spans="1:53" s="8" customFormat="1" ht="14.25">
      <c r="A79" s="39">
        <v>74</v>
      </c>
      <c r="B79" s="39"/>
      <c r="C79" s="37"/>
      <c r="D79" s="41"/>
      <c r="E79" s="37"/>
      <c r="F79" s="1"/>
      <c r="G79" s="1"/>
      <c r="H79" s="1"/>
      <c r="I79" s="1"/>
      <c r="J79" s="78"/>
      <c r="K79" s="78"/>
      <c r="L79" s="78"/>
      <c r="M79" s="42"/>
      <c r="N79" s="97"/>
      <c r="O79" s="127"/>
      <c r="P79" s="122"/>
      <c r="Q79" s="123"/>
      <c r="R79" s="123"/>
      <c r="S79" s="123"/>
      <c r="T79" s="128"/>
      <c r="U79" s="125"/>
      <c r="V79" s="128">
        <f t="shared" si="50"/>
      </c>
      <c r="W79" s="123">
        <f t="shared" si="51"/>
        <v>0</v>
      </c>
      <c r="X79" s="129" t="str">
        <f t="shared" si="52"/>
        <v>не фин.</v>
      </c>
      <c r="Y79" s="153">
        <f t="shared" si="53"/>
      </c>
      <c r="Z79" s="147"/>
      <c r="AA79" s="142"/>
      <c r="AB79" s="143"/>
      <c r="AC79" s="143"/>
      <c r="AD79" s="143"/>
      <c r="AE79" s="148"/>
      <c r="AF79" s="145"/>
      <c r="AG79" s="148">
        <f t="shared" si="54"/>
      </c>
      <c r="AH79" s="143">
        <f t="shared" si="55"/>
        <v>0</v>
      </c>
      <c r="AI79" s="149" t="str">
        <f t="shared" si="56"/>
        <v>не фин.</v>
      </c>
      <c r="AJ79" s="160">
        <f t="shared" si="57"/>
      </c>
      <c r="AK79" s="64">
        <f t="shared" si="58"/>
      </c>
      <c r="AL79" s="77" t="str">
        <f t="shared" si="59"/>
        <v>не фин.</v>
      </c>
      <c r="AM79" s="71">
        <f t="shared" si="60"/>
        <v>4</v>
      </c>
      <c r="AN79" s="75">
        <f t="shared" si="61"/>
        <v>0</v>
      </c>
      <c r="AO79" s="74"/>
      <c r="AP79" s="36">
        <f t="shared" si="49"/>
      </c>
      <c r="AQ79" s="86"/>
      <c r="AR79" s="103">
        <f t="shared" si="68"/>
        <v>0</v>
      </c>
      <c r="AS79" s="172" t="str">
        <f t="shared" si="69"/>
        <v>не фин.</v>
      </c>
      <c r="AT79" s="166">
        <f t="shared" si="70"/>
        <v>0</v>
      </c>
      <c r="AU79" s="169"/>
      <c r="AV79" s="92">
        <f t="shared" si="71"/>
        <v>0</v>
      </c>
      <c r="AW79" s="96"/>
      <c r="AX79" s="104">
        <f t="shared" si="67"/>
      </c>
      <c r="AY79" s="83">
        <f t="shared" si="63"/>
      </c>
      <c r="AZ79" s="9"/>
      <c r="BA79" s="10"/>
    </row>
    <row r="80" spans="1:53" s="8" customFormat="1" ht="14.25">
      <c r="A80" s="39">
        <v>75</v>
      </c>
      <c r="B80" s="39"/>
      <c r="C80" s="37"/>
      <c r="D80" s="41"/>
      <c r="E80" s="37"/>
      <c r="F80" s="1"/>
      <c r="G80" s="1"/>
      <c r="H80" s="1"/>
      <c r="I80" s="1"/>
      <c r="J80" s="78"/>
      <c r="K80" s="78"/>
      <c r="L80" s="78"/>
      <c r="M80" s="42"/>
      <c r="N80" s="97"/>
      <c r="O80" s="127"/>
      <c r="P80" s="122"/>
      <c r="Q80" s="123"/>
      <c r="R80" s="123"/>
      <c r="S80" s="123"/>
      <c r="T80" s="128"/>
      <c r="U80" s="125"/>
      <c r="V80" s="128">
        <f t="shared" si="50"/>
      </c>
      <c r="W80" s="123">
        <f t="shared" si="51"/>
        <v>0</v>
      </c>
      <c r="X80" s="129" t="str">
        <f t="shared" si="52"/>
        <v>не фин.</v>
      </c>
      <c r="Y80" s="153">
        <f t="shared" si="53"/>
      </c>
      <c r="Z80" s="147"/>
      <c r="AA80" s="142"/>
      <c r="AB80" s="143"/>
      <c r="AC80" s="143"/>
      <c r="AD80" s="143"/>
      <c r="AE80" s="148"/>
      <c r="AF80" s="145"/>
      <c r="AG80" s="148">
        <f t="shared" si="54"/>
      </c>
      <c r="AH80" s="143">
        <f t="shared" si="55"/>
        <v>0</v>
      </c>
      <c r="AI80" s="149" t="str">
        <f t="shared" si="56"/>
        <v>не фин.</v>
      </c>
      <c r="AJ80" s="160">
        <f t="shared" si="57"/>
      </c>
      <c r="AK80" s="64">
        <f t="shared" si="58"/>
      </c>
      <c r="AL80" s="77" t="str">
        <f t="shared" si="59"/>
        <v>не фин.</v>
      </c>
      <c r="AM80" s="71">
        <f t="shared" si="60"/>
        <v>4</v>
      </c>
      <c r="AN80" s="75">
        <f t="shared" si="61"/>
        <v>0</v>
      </c>
      <c r="AO80" s="74"/>
      <c r="AP80" s="36">
        <f t="shared" si="49"/>
      </c>
      <c r="AQ80" s="86"/>
      <c r="AR80" s="103">
        <f t="shared" si="68"/>
        <v>0</v>
      </c>
      <c r="AS80" s="172" t="str">
        <f t="shared" si="69"/>
        <v>не фин.</v>
      </c>
      <c r="AT80" s="166">
        <f t="shared" si="70"/>
        <v>0</v>
      </c>
      <c r="AU80" s="169"/>
      <c r="AV80" s="92">
        <f t="shared" si="71"/>
        <v>0</v>
      </c>
      <c r="AW80" s="96"/>
      <c r="AX80" s="104">
        <f t="shared" si="67"/>
      </c>
      <c r="AY80" s="83">
        <f t="shared" si="63"/>
      </c>
      <c r="AZ80" s="9"/>
      <c r="BA80" s="10"/>
    </row>
    <row r="81" spans="1:53" s="8" customFormat="1" ht="14.25">
      <c r="A81" s="39">
        <v>76</v>
      </c>
      <c r="B81" s="39"/>
      <c r="C81" s="37"/>
      <c r="D81" s="41"/>
      <c r="E81" s="37"/>
      <c r="F81" s="1"/>
      <c r="G81" s="1"/>
      <c r="H81" s="1"/>
      <c r="I81" s="1"/>
      <c r="J81" s="78"/>
      <c r="K81" s="78"/>
      <c r="L81" s="78"/>
      <c r="M81" s="42"/>
      <c r="N81" s="97"/>
      <c r="O81" s="127"/>
      <c r="P81" s="122"/>
      <c r="Q81" s="123"/>
      <c r="R81" s="123"/>
      <c r="S81" s="123"/>
      <c r="T81" s="128"/>
      <c r="U81" s="125"/>
      <c r="V81" s="128">
        <f t="shared" si="50"/>
      </c>
      <c r="W81" s="123">
        <f t="shared" si="51"/>
        <v>0</v>
      </c>
      <c r="X81" s="129" t="str">
        <f t="shared" si="52"/>
        <v>не фин.</v>
      </c>
      <c r="Y81" s="153">
        <f t="shared" si="53"/>
      </c>
      <c r="Z81" s="147"/>
      <c r="AA81" s="142"/>
      <c r="AB81" s="143"/>
      <c r="AC81" s="143"/>
      <c r="AD81" s="143"/>
      <c r="AE81" s="148"/>
      <c r="AF81" s="145"/>
      <c r="AG81" s="148">
        <f t="shared" si="54"/>
      </c>
      <c r="AH81" s="143">
        <f t="shared" si="55"/>
        <v>0</v>
      </c>
      <c r="AI81" s="149" t="str">
        <f t="shared" si="56"/>
        <v>не фин.</v>
      </c>
      <c r="AJ81" s="160">
        <f t="shared" si="57"/>
      </c>
      <c r="AK81" s="64">
        <f t="shared" si="58"/>
      </c>
      <c r="AL81" s="77" t="str">
        <f t="shared" si="59"/>
        <v>не фин.</v>
      </c>
      <c r="AM81" s="71">
        <f t="shared" si="60"/>
        <v>4</v>
      </c>
      <c r="AN81" s="75">
        <f t="shared" si="61"/>
        <v>0</v>
      </c>
      <c r="AO81" s="74"/>
      <c r="AP81" s="36">
        <f t="shared" si="49"/>
      </c>
      <c r="AQ81" s="86"/>
      <c r="AR81" s="103">
        <f t="shared" si="68"/>
        <v>0</v>
      </c>
      <c r="AS81" s="172" t="str">
        <f t="shared" si="69"/>
        <v>не фин.</v>
      </c>
      <c r="AT81" s="166">
        <f t="shared" si="70"/>
        <v>0</v>
      </c>
      <c r="AU81" s="169"/>
      <c r="AV81" s="92">
        <f t="shared" si="71"/>
        <v>0</v>
      </c>
      <c r="AW81" s="96"/>
      <c r="AX81" s="104">
        <f t="shared" si="67"/>
      </c>
      <c r="AY81" s="83">
        <f t="shared" si="63"/>
      </c>
      <c r="AZ81" s="9"/>
      <c r="BA81" s="10"/>
    </row>
    <row r="82" spans="1:53" s="8" customFormat="1" ht="14.25">
      <c r="A82" s="39">
        <v>77</v>
      </c>
      <c r="B82" s="39"/>
      <c r="C82" s="37"/>
      <c r="D82" s="41"/>
      <c r="E82" s="37"/>
      <c r="F82" s="1"/>
      <c r="G82" s="1"/>
      <c r="H82" s="1"/>
      <c r="I82" s="1"/>
      <c r="J82" s="78"/>
      <c r="K82" s="78"/>
      <c r="L82" s="78"/>
      <c r="M82" s="42"/>
      <c r="N82" s="97"/>
      <c r="O82" s="127"/>
      <c r="P82" s="122"/>
      <c r="Q82" s="123"/>
      <c r="R82" s="123"/>
      <c r="S82" s="123"/>
      <c r="T82" s="128"/>
      <c r="U82" s="125"/>
      <c r="V82" s="128">
        <f t="shared" si="50"/>
      </c>
      <c r="W82" s="123">
        <f t="shared" si="51"/>
        <v>0</v>
      </c>
      <c r="X82" s="129" t="str">
        <f t="shared" si="52"/>
        <v>не фин.</v>
      </c>
      <c r="Y82" s="153">
        <f t="shared" si="53"/>
      </c>
      <c r="Z82" s="147"/>
      <c r="AA82" s="142"/>
      <c r="AB82" s="143"/>
      <c r="AC82" s="143"/>
      <c r="AD82" s="143"/>
      <c r="AE82" s="148"/>
      <c r="AF82" s="145"/>
      <c r="AG82" s="148">
        <f t="shared" si="54"/>
      </c>
      <c r="AH82" s="143">
        <f t="shared" si="55"/>
        <v>0</v>
      </c>
      <c r="AI82" s="149" t="str">
        <f t="shared" si="56"/>
        <v>не фин.</v>
      </c>
      <c r="AJ82" s="160">
        <f t="shared" si="57"/>
      </c>
      <c r="AK82" s="64">
        <f t="shared" si="58"/>
      </c>
      <c r="AL82" s="77" t="str">
        <f t="shared" si="59"/>
        <v>не фин.</v>
      </c>
      <c r="AM82" s="71">
        <f t="shared" si="60"/>
        <v>4</v>
      </c>
      <c r="AN82" s="75">
        <f t="shared" si="61"/>
        <v>0</v>
      </c>
      <c r="AO82" s="74"/>
      <c r="AP82" s="36">
        <f t="shared" si="49"/>
      </c>
      <c r="AQ82" s="86"/>
      <c r="AR82" s="103">
        <f t="shared" si="68"/>
        <v>0</v>
      </c>
      <c r="AS82" s="172" t="str">
        <f t="shared" si="69"/>
        <v>не фин.</v>
      </c>
      <c r="AT82" s="166">
        <f t="shared" si="70"/>
        <v>0</v>
      </c>
      <c r="AU82" s="169"/>
      <c r="AV82" s="92">
        <f t="shared" si="71"/>
        <v>0</v>
      </c>
      <c r="AW82" s="96"/>
      <c r="AX82" s="104">
        <f t="shared" si="67"/>
      </c>
      <c r="AY82" s="83">
        <f t="shared" si="63"/>
      </c>
      <c r="AZ82" s="9"/>
      <c r="BA82" s="10"/>
    </row>
    <row r="83" spans="1:53" s="8" customFormat="1" ht="14.25">
      <c r="A83" s="39">
        <v>78</v>
      </c>
      <c r="B83" s="39"/>
      <c r="C83" s="37"/>
      <c r="D83" s="41"/>
      <c r="E83" s="37"/>
      <c r="F83" s="1"/>
      <c r="G83" s="1"/>
      <c r="H83" s="1"/>
      <c r="I83" s="1"/>
      <c r="J83" s="78"/>
      <c r="K83" s="78"/>
      <c r="L83" s="78"/>
      <c r="M83" s="42"/>
      <c r="N83" s="97"/>
      <c r="O83" s="127"/>
      <c r="P83" s="122"/>
      <c r="Q83" s="123"/>
      <c r="R83" s="123"/>
      <c r="S83" s="123"/>
      <c r="T83" s="128"/>
      <c r="U83" s="125"/>
      <c r="V83" s="128">
        <f t="shared" si="50"/>
      </c>
      <c r="W83" s="123">
        <f t="shared" si="51"/>
        <v>0</v>
      </c>
      <c r="X83" s="129" t="str">
        <f t="shared" si="52"/>
        <v>не фин.</v>
      </c>
      <c r="Y83" s="153">
        <f t="shared" si="53"/>
      </c>
      <c r="Z83" s="147"/>
      <c r="AA83" s="142"/>
      <c r="AB83" s="143"/>
      <c r="AC83" s="143"/>
      <c r="AD83" s="143"/>
      <c r="AE83" s="148"/>
      <c r="AF83" s="145"/>
      <c r="AG83" s="148">
        <f t="shared" si="54"/>
      </c>
      <c r="AH83" s="143">
        <f t="shared" si="55"/>
        <v>0</v>
      </c>
      <c r="AI83" s="149" t="str">
        <f t="shared" si="56"/>
        <v>не фин.</v>
      </c>
      <c r="AJ83" s="160">
        <f t="shared" si="57"/>
      </c>
      <c r="AK83" s="64">
        <f t="shared" si="58"/>
      </c>
      <c r="AL83" s="77" t="str">
        <f t="shared" si="59"/>
        <v>не фин.</v>
      </c>
      <c r="AM83" s="71">
        <f t="shared" si="60"/>
        <v>4</v>
      </c>
      <c r="AN83" s="75">
        <f t="shared" si="61"/>
        <v>0</v>
      </c>
      <c r="AO83" s="74"/>
      <c r="AP83" s="36">
        <f t="shared" si="49"/>
      </c>
      <c r="AQ83" s="86"/>
      <c r="AR83" s="105">
        <f t="shared" si="68"/>
        <v>0</v>
      </c>
      <c r="AS83" s="173" t="str">
        <f t="shared" si="69"/>
        <v>не фин.</v>
      </c>
      <c r="AT83" s="167">
        <f t="shared" si="70"/>
        <v>0</v>
      </c>
      <c r="AU83" s="170"/>
      <c r="AV83" s="93">
        <f t="shared" si="71"/>
        <v>0</v>
      </c>
      <c r="AW83" s="94"/>
      <c r="AX83" s="106">
        <f t="shared" si="67"/>
      </c>
      <c r="AY83" s="83">
        <f t="shared" si="63"/>
      </c>
      <c r="AZ83" s="9"/>
      <c r="BA83" s="10"/>
    </row>
    <row r="84" spans="1:53" s="8" customFormat="1" ht="14.25">
      <c r="A84" s="39">
        <v>79</v>
      </c>
      <c r="B84" s="39"/>
      <c r="C84" s="37"/>
      <c r="D84" s="41"/>
      <c r="E84" s="37"/>
      <c r="F84" s="1"/>
      <c r="G84" s="1"/>
      <c r="H84" s="1"/>
      <c r="I84" s="1"/>
      <c r="J84" s="78"/>
      <c r="K84" s="78"/>
      <c r="L84" s="78"/>
      <c r="M84" s="42"/>
      <c r="N84" s="97"/>
      <c r="O84" s="127"/>
      <c r="P84" s="122"/>
      <c r="Q84" s="123"/>
      <c r="R84" s="123"/>
      <c r="S84" s="123"/>
      <c r="T84" s="128"/>
      <c r="U84" s="125"/>
      <c r="V84" s="128">
        <f t="shared" si="50"/>
      </c>
      <c r="W84" s="123">
        <f t="shared" si="51"/>
        <v>0</v>
      </c>
      <c r="X84" s="129" t="str">
        <f t="shared" si="52"/>
        <v>не фин.</v>
      </c>
      <c r="Y84" s="153">
        <f t="shared" si="53"/>
      </c>
      <c r="Z84" s="147"/>
      <c r="AA84" s="142"/>
      <c r="AB84" s="143"/>
      <c r="AC84" s="143"/>
      <c r="AD84" s="143"/>
      <c r="AE84" s="148"/>
      <c r="AF84" s="145"/>
      <c r="AG84" s="148">
        <f t="shared" si="54"/>
      </c>
      <c r="AH84" s="143">
        <f t="shared" si="55"/>
        <v>0</v>
      </c>
      <c r="AI84" s="149" t="str">
        <f t="shared" si="56"/>
        <v>не фин.</v>
      </c>
      <c r="AJ84" s="160">
        <f t="shared" si="57"/>
      </c>
      <c r="AK84" s="64">
        <f t="shared" si="58"/>
      </c>
      <c r="AL84" s="77" t="str">
        <f t="shared" si="59"/>
        <v>не фин.</v>
      </c>
      <c r="AM84" s="71">
        <f t="shared" si="60"/>
        <v>4</v>
      </c>
      <c r="AN84" s="75">
        <f t="shared" si="61"/>
        <v>0</v>
      </c>
      <c r="AO84" s="74"/>
      <c r="AP84" s="36">
        <f t="shared" si="49"/>
      </c>
      <c r="AQ84" s="86"/>
      <c r="AR84" s="89"/>
      <c r="AS84" s="174"/>
      <c r="AT84" s="90"/>
      <c r="AU84" s="90"/>
      <c r="AV84" s="87"/>
      <c r="AW84" s="74"/>
      <c r="AX84" s="107">
        <f t="shared" si="67"/>
      </c>
      <c r="AY84" s="83">
        <f t="shared" si="63"/>
      </c>
      <c r="AZ84" s="9"/>
      <c r="BA84" s="10"/>
    </row>
    <row r="85" spans="1:53" s="8" customFormat="1" ht="14.25">
      <c r="A85" s="39">
        <v>80</v>
      </c>
      <c r="B85" s="39"/>
      <c r="C85" s="37"/>
      <c r="D85" s="41"/>
      <c r="E85" s="37"/>
      <c r="F85" s="1"/>
      <c r="G85" s="1"/>
      <c r="H85" s="1"/>
      <c r="I85" s="1"/>
      <c r="J85" s="78"/>
      <c r="K85" s="78"/>
      <c r="L85" s="78"/>
      <c r="M85" s="42"/>
      <c r="N85" s="97"/>
      <c r="O85" s="127"/>
      <c r="P85" s="122"/>
      <c r="Q85" s="123"/>
      <c r="R85" s="123"/>
      <c r="S85" s="123"/>
      <c r="T85" s="128"/>
      <c r="U85" s="125"/>
      <c r="V85" s="128">
        <f t="shared" si="50"/>
      </c>
      <c r="W85" s="123">
        <f t="shared" si="51"/>
        <v>0</v>
      </c>
      <c r="X85" s="129" t="str">
        <f t="shared" si="52"/>
        <v>не фин.</v>
      </c>
      <c r="Y85" s="153">
        <f t="shared" si="53"/>
      </c>
      <c r="Z85" s="147"/>
      <c r="AA85" s="142"/>
      <c r="AB85" s="143"/>
      <c r="AC85" s="143"/>
      <c r="AD85" s="143"/>
      <c r="AE85" s="148"/>
      <c r="AF85" s="145"/>
      <c r="AG85" s="148">
        <f t="shared" si="54"/>
      </c>
      <c r="AH85" s="143">
        <f t="shared" si="55"/>
        <v>0</v>
      </c>
      <c r="AI85" s="149" t="str">
        <f t="shared" si="56"/>
        <v>не фин.</v>
      </c>
      <c r="AJ85" s="160">
        <f t="shared" si="57"/>
      </c>
      <c r="AK85" s="64">
        <f t="shared" si="58"/>
      </c>
      <c r="AL85" s="77" t="str">
        <f t="shared" si="59"/>
        <v>не фин.</v>
      </c>
      <c r="AM85" s="71">
        <f t="shared" si="60"/>
        <v>4</v>
      </c>
      <c r="AN85" s="75">
        <f t="shared" si="61"/>
        <v>0</v>
      </c>
      <c r="AO85" s="74"/>
      <c r="AP85" s="36">
        <f t="shared" si="49"/>
      </c>
      <c r="AQ85" s="86"/>
      <c r="AR85" s="89"/>
      <c r="AS85" s="174"/>
      <c r="AT85" s="90"/>
      <c r="AU85" s="90"/>
      <c r="AV85" s="87"/>
      <c r="AW85" s="74"/>
      <c r="AX85" s="107">
        <f t="shared" si="67"/>
      </c>
      <c r="AY85" s="83">
        <f t="shared" si="63"/>
      </c>
      <c r="AZ85" s="9"/>
      <c r="BA85" s="10"/>
    </row>
    <row r="86" spans="6:50" s="8" customFormat="1" ht="12.75" hidden="1" outlineLevel="1">
      <c r="F86" s="11"/>
      <c r="G86" s="11"/>
      <c r="H86" s="11"/>
      <c r="J86" s="12"/>
      <c r="K86" s="79" t="s">
        <v>8</v>
      </c>
      <c r="L86" s="13">
        <v>0</v>
      </c>
      <c r="N86" s="13"/>
      <c r="T86" s="56"/>
      <c r="V86" s="56"/>
      <c r="X86" s="56"/>
      <c r="Y86" s="154"/>
      <c r="AE86" s="56"/>
      <c r="AG86" s="56"/>
      <c r="AI86" s="56"/>
      <c r="AJ86" s="56"/>
      <c r="AK86" s="56"/>
      <c r="AL86" s="25"/>
      <c r="AO86" s="34"/>
      <c r="AP86" s="25"/>
      <c r="AW86" s="34"/>
      <c r="AX86" s="25"/>
    </row>
    <row r="87" spans="1:51" ht="12.75" hidden="1" outlineLevel="1">
      <c r="A87" s="14"/>
      <c r="B87" s="14"/>
      <c r="C87" s="14"/>
      <c r="D87" s="14"/>
      <c r="E87" s="14"/>
      <c r="F87" s="11"/>
      <c r="G87" s="11"/>
      <c r="H87" s="11"/>
      <c r="I87" s="15"/>
      <c r="J87" s="15"/>
      <c r="K87" s="15"/>
      <c r="L87" s="15"/>
      <c r="M87" s="16"/>
      <c r="N87" s="16"/>
      <c r="O87" s="17"/>
      <c r="P87" s="17"/>
      <c r="Q87" s="17"/>
      <c r="R87" s="17"/>
      <c r="S87" s="17"/>
      <c r="T87" s="57"/>
      <c r="U87" s="17"/>
      <c r="V87" s="57"/>
      <c r="W87" s="17"/>
      <c r="X87" s="57"/>
      <c r="Y87" s="155"/>
      <c r="Z87" s="17"/>
      <c r="AA87" s="17"/>
      <c r="AB87" s="17"/>
      <c r="AC87" s="17"/>
      <c r="AD87" s="17"/>
      <c r="AE87" s="57"/>
      <c r="AF87" s="17"/>
      <c r="AG87" s="57"/>
      <c r="AH87" s="17"/>
      <c r="AI87" s="57"/>
      <c r="AJ87" s="57"/>
      <c r="AK87" s="57"/>
      <c r="AL87" s="32"/>
      <c r="AM87" s="18"/>
      <c r="AN87" s="18"/>
      <c r="AO87" s="35"/>
      <c r="AP87" s="33"/>
      <c r="AQ87" s="19"/>
      <c r="AR87" s="19"/>
      <c r="AS87" s="19"/>
      <c r="AT87" s="19"/>
      <c r="AU87" s="19"/>
      <c r="AV87" s="19"/>
      <c r="AW87" s="35"/>
      <c r="AX87" s="33"/>
      <c r="AY87" s="19"/>
    </row>
    <row r="88" spans="1:51" s="43" customFormat="1" ht="15" hidden="1" outlineLevel="1">
      <c r="A88" s="43" t="s">
        <v>16</v>
      </c>
      <c r="C88" s="44"/>
      <c r="D88" s="44"/>
      <c r="E88" s="44"/>
      <c r="F88" s="45"/>
      <c r="G88" s="45"/>
      <c r="H88" s="45"/>
      <c r="I88" s="45"/>
      <c r="J88" s="45"/>
      <c r="K88" s="45"/>
      <c r="L88" s="45"/>
      <c r="M88" s="46"/>
      <c r="N88" s="46"/>
      <c r="O88" s="47"/>
      <c r="P88" s="48"/>
      <c r="Q88" s="47"/>
      <c r="R88" s="48"/>
      <c r="S88" s="47"/>
      <c r="T88" s="49"/>
      <c r="U88" s="47"/>
      <c r="V88" s="49"/>
      <c r="W88" s="47"/>
      <c r="X88" s="49"/>
      <c r="Y88" s="156"/>
      <c r="Z88" s="47"/>
      <c r="AA88" s="48"/>
      <c r="AB88" s="47"/>
      <c r="AC88" s="48"/>
      <c r="AD88" s="47"/>
      <c r="AE88" s="49"/>
      <c r="AF88" s="47"/>
      <c r="AG88" s="49"/>
      <c r="AH88" s="47"/>
      <c r="AI88" s="49"/>
      <c r="AJ88" s="49"/>
      <c r="AK88" s="49"/>
      <c r="AL88" s="50"/>
      <c r="AM88" s="51"/>
      <c r="AQ88" s="52"/>
      <c r="AR88" s="52"/>
      <c r="AS88" s="52"/>
      <c r="AT88" s="52"/>
      <c r="AU88" s="52"/>
      <c r="AV88" s="52"/>
      <c r="AY88" s="52"/>
    </row>
    <row r="89" spans="1:52" s="43" customFormat="1" ht="15" collapsed="1">
      <c r="A89" s="43" t="s">
        <v>97</v>
      </c>
      <c r="I89" s="53"/>
      <c r="J89" s="53"/>
      <c r="K89" s="53"/>
      <c r="L89" s="53"/>
      <c r="M89" s="53"/>
      <c r="N89" s="53"/>
      <c r="O89" s="54"/>
      <c r="P89" s="24"/>
      <c r="R89" s="24"/>
      <c r="T89" s="55"/>
      <c r="V89" s="55"/>
      <c r="X89" s="55"/>
      <c r="Y89" s="157"/>
      <c r="Z89" s="54"/>
      <c r="AA89" s="24"/>
      <c r="AC89" s="24"/>
      <c r="AE89" s="55"/>
      <c r="AG89" s="55"/>
      <c r="AI89" s="55"/>
      <c r="AJ89" s="55"/>
      <c r="AK89" s="60" t="str">
        <f>IF(LEFT(A3,9)="Предварит","Время опубликования:","")</f>
        <v>Время опубликования:</v>
      </c>
      <c r="AL89" s="61">
        <f ca="1">IF(LEFT(A3,9)="Предварит",NOW(),"")</f>
        <v>40622.84210902778</v>
      </c>
      <c r="AQ89" s="52"/>
      <c r="AR89" s="52"/>
      <c r="AS89" s="52"/>
      <c r="AT89" s="52"/>
      <c r="AU89" s="52"/>
      <c r="AV89" s="52"/>
      <c r="AY89" s="52"/>
      <c r="AZ89" s="52"/>
    </row>
    <row r="90" spans="6:26" ht="12.75">
      <c r="F90" s="3"/>
      <c r="G90" s="3"/>
      <c r="H90" s="3"/>
      <c r="I90" s="20"/>
      <c r="J90" s="20"/>
      <c r="K90" s="20"/>
      <c r="L90" s="20"/>
      <c r="M90" s="5"/>
      <c r="N90" s="5"/>
      <c r="O90" s="6"/>
      <c r="Z90" s="6"/>
    </row>
  </sheetData>
  <sheetProtection/>
  <mergeCells count="20">
    <mergeCell ref="O4:Y4"/>
    <mergeCell ref="Z4:AJ4"/>
    <mergeCell ref="A1:AY1"/>
    <mergeCell ref="A3:AY3"/>
    <mergeCell ref="A4:A5"/>
    <mergeCell ref="B4:B5"/>
    <mergeCell ref="C4:C5"/>
    <mergeCell ref="D4:D5"/>
    <mergeCell ref="AK4:AQ4"/>
    <mergeCell ref="AR4:AX4"/>
    <mergeCell ref="E4:E5"/>
    <mergeCell ref="F4:F5"/>
    <mergeCell ref="G4:G5"/>
    <mergeCell ref="H4:H5"/>
    <mergeCell ref="M4:M5"/>
    <mergeCell ref="N4:N5"/>
    <mergeCell ref="I4:I5"/>
    <mergeCell ref="J4:J5"/>
    <mergeCell ref="K4:K5"/>
    <mergeCell ref="L4:L5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2011-03-20T14:23:45Z</cp:lastPrinted>
  <dcterms:created xsi:type="dcterms:W3CDTF">1996-10-08T23:32:33Z</dcterms:created>
  <dcterms:modified xsi:type="dcterms:W3CDTF">2011-03-20T17:13:37Z</dcterms:modified>
  <cp:category/>
  <cp:version/>
  <cp:contentType/>
  <cp:contentStatus/>
</cp:coreProperties>
</file>